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2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cleanhome/Desktop/CCBF Documents/"/>
    </mc:Choice>
  </mc:AlternateContent>
  <xr:revisionPtr revIDLastSave="0" documentId="13_ncr:1_{4502EE24-32A8-4847-AC4B-3C96EFF0CC6F}" xr6:coauthVersionLast="47" xr6:coauthVersionMax="47" xr10:uidLastSave="{00000000-0000-0000-0000-000000000000}"/>
  <bookViews>
    <workbookView xWindow="0" yWindow="500" windowWidth="29040" windowHeight="15720" activeTab="1" xr2:uid="{00000000-000D-0000-FFFF-FFFF00000000}"/>
  </bookViews>
  <sheets>
    <sheet name="Instructions" sheetId="5" state="hidden" r:id="rId1"/>
    <sheet name="Application" sheetId="1" r:id="rId2"/>
    <sheet name="SCHEDULE H" sheetId="3" state="hidden" r:id="rId3"/>
    <sheet name="APPENDIX A" sheetId="6" r:id="rId4"/>
    <sheet name="Lists" sheetId="2" state="hidden" r:id="rId5"/>
    <sheet name="AAA" sheetId="4" state="hidden" r:id="rId6"/>
  </sheets>
  <externalReferences>
    <externalReference r:id="rId7"/>
  </externalReferences>
  <definedNames>
    <definedName name="Broadband_Connectivity">'SCHEDULE H'!$P$1:$Q$4</definedName>
    <definedName name="Brownfield_Redevelopment">'SCHEDULE H'!$V$1:$W$5</definedName>
    <definedName name="Capacity_Building">'SCHEDULE H'!$G$1:$H$5</definedName>
    <definedName name="Categories">[1]Instructions!$O$12:$O$29</definedName>
    <definedName name="Community_Energy_Systems">'SCHEDULE H'!$AQ$1:$AR$9</definedName>
    <definedName name="Cultural_Infrastructure">'SCHEDULE H'!$M$1:$N$4</definedName>
    <definedName name="Disaster_Mitigation">'SCHEDULE H'!$AK$1:$AL$7</definedName>
    <definedName name="Drinking_Water">'SCHEDULE H'!$AB$1:$AC$16</definedName>
    <definedName name="Fire_Halls_and_Fire_Station_Infrastructure">'SCHEDULE H'!$AW$1:$AX$3</definedName>
    <definedName name="Local_Roads_and_Bridges">'SCHEDULE H'!$AU$2</definedName>
    <definedName name="Local_Roads_and_Bridges_and_Highways">'SCHEDULE H'!$AT$1:$AU$24</definedName>
    <definedName name="_xlnm.Print_Area" localSheetId="1">Application!$A$1:$BM$46</definedName>
    <definedName name="Project_Categories">Table1[Eligible Project Categories]</definedName>
    <definedName name="Public_Transit">'SCHEDULE H'!$AE$1:$AF$12</definedName>
    <definedName name="Recreational_Infrastructure">'SCHEDULE H'!$J$1:$K$4</definedName>
    <definedName name="Regional_and_Local_Airports">'SCHEDULE H'!$AN$1:$AO$8</definedName>
    <definedName name="Resilience">Table14[#All]</definedName>
    <definedName name="Short_Sea_Shipping">'SCHEDULE H'!$Y$1:$Z$9</definedName>
    <definedName name="Solid_Waste">'SCHEDULE H'!$S$1:$T$3</definedName>
    <definedName name="Sport_Infrastructure">'SCHEDULE H'!$A$1:$B$5</definedName>
    <definedName name="Tourism_Infrastructure">'SCHEDULE H'!$D$1:$E$4</definedName>
    <definedName name="Wastewater">'SCHEDULE H'!$AH$1:$AI$16</definedName>
    <definedName name="YesNo">[1]Instructions!$P$12:$P$13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4" l="1"/>
  <c r="AS26" i="1"/>
  <c r="AS17" i="1"/>
  <c r="AS37" i="1"/>
  <c r="AS32" i="1"/>
  <c r="AS10" i="1"/>
  <c r="AS8" i="1"/>
  <c r="AS33" i="1"/>
  <c r="AS28" i="1"/>
  <c r="AS34" i="1"/>
  <c r="AS35" i="1"/>
  <c r="AS22" i="1"/>
  <c r="AS18" i="1"/>
  <c r="AS6" i="1"/>
  <c r="AS38" i="1"/>
  <c r="AS12" i="1"/>
  <c r="AS16" i="1"/>
  <c r="AS13" i="1"/>
  <c r="AS5" i="1"/>
  <c r="AS19" i="1"/>
  <c r="AS20" i="1"/>
  <c r="AS27" i="1"/>
  <c r="AS24" i="1"/>
  <c r="AS30" i="1"/>
  <c r="AS29" i="1"/>
  <c r="AS25" i="1"/>
  <c r="AS15" i="1"/>
  <c r="AS21" i="1"/>
  <c r="AS11" i="1"/>
  <c r="AS36" i="1"/>
  <c r="AS14" i="1"/>
  <c r="AS9" i="1"/>
  <c r="AS31" i="1"/>
  <c r="AS23" i="1"/>
  <c r="AS4" i="1"/>
  <c r="AS7" i="1"/>
  <c r="BO2" i="4" l="1"/>
  <c r="BK2" i="4"/>
  <c r="BJ2" i="4"/>
  <c r="BI2" i="4"/>
  <c r="BF2" i="4"/>
  <c r="BE2" i="4"/>
  <c r="BC2" i="4"/>
  <c r="AA2" i="4"/>
  <c r="X2" i="4"/>
  <c r="V2" i="4"/>
  <c r="U2" i="4"/>
  <c r="T2" i="4"/>
  <c r="O2" i="4"/>
  <c r="P2" i="4"/>
  <c r="K2" i="4"/>
  <c r="I2" i="4"/>
  <c r="H2" i="4"/>
  <c r="AE41" i="1" l="1"/>
  <c r="AC41" i="1"/>
  <c r="AA41" i="1"/>
  <c r="Y41" i="1"/>
  <c r="W41" i="1"/>
  <c r="AF18" i="1"/>
  <c r="AF20" i="1" s="1"/>
  <c r="AF22" i="1" s="1"/>
  <c r="AE18" i="1"/>
  <c r="AE20" i="1" s="1"/>
  <c r="AE22" i="1" s="1"/>
  <c r="AF17" i="1"/>
  <c r="AE17" i="1"/>
  <c r="AE19" i="1" s="1"/>
  <c r="AE21" i="1" s="1"/>
  <c r="AE23" i="1" s="1"/>
  <c r="AD17" i="1"/>
  <c r="AO12" i="1"/>
  <c r="BQ2" i="4" l="1"/>
  <c r="Z21" i="1"/>
  <c r="W2" i="4" s="1"/>
  <c r="S2" i="4" s="1"/>
  <c r="AF24" i="1"/>
  <c r="AD19" i="1"/>
  <c r="AF19" i="1"/>
  <c r="AF21" i="1" s="1"/>
  <c r="AF23" i="1" s="1"/>
  <c r="AE24" i="1"/>
  <c r="AD18" i="1"/>
  <c r="AD21" i="1" l="1"/>
  <c r="AD23" i="1" s="1"/>
  <c r="AD20" i="1"/>
  <c r="AD22" i="1" s="1"/>
  <c r="AD24" i="1" s="1"/>
</calcChain>
</file>

<file path=xl/sharedStrings.xml><?xml version="1.0" encoding="utf-8"?>
<sst xmlns="http://schemas.openxmlformats.org/spreadsheetml/2006/main" count="442" uniqueCount="328">
  <si>
    <t>Please Prepare a Separate Capital Investment Plan (CIP) Application for Each Project</t>
  </si>
  <si>
    <t>Project Title</t>
  </si>
  <si>
    <t>Wastewater</t>
  </si>
  <si>
    <t>Brownfield Redevelopment</t>
  </si>
  <si>
    <t>Short Sea Shipping</t>
  </si>
  <si>
    <t>Public Transit</t>
  </si>
  <si>
    <t>Solid Waste</t>
  </si>
  <si>
    <t>Broadband Connectivity</t>
  </si>
  <si>
    <t>Recreational Infrastructure</t>
  </si>
  <si>
    <t>Eligible Project Categories</t>
  </si>
  <si>
    <t>Sport Infrastructure</t>
  </si>
  <si>
    <t>Tourism Infrastructure</t>
  </si>
  <si>
    <t>Capacity Building</t>
  </si>
  <si>
    <t>Project Category</t>
  </si>
  <si>
    <t>Yes</t>
  </si>
  <si>
    <t>No</t>
  </si>
  <si>
    <t>Local Roads and Bridges and Highways</t>
  </si>
  <si>
    <t>Regional and Local Airports</t>
  </si>
  <si>
    <t>Drinking Water</t>
  </si>
  <si>
    <t>Community Energy Systems</t>
  </si>
  <si>
    <t>Schedule H Indicators and Outcomes</t>
  </si>
  <si>
    <t>1. Contact Information</t>
  </si>
  <si>
    <t>Rural Municipality/Town/City of:</t>
  </si>
  <si>
    <t>Street Address/P.O. Box:</t>
  </si>
  <si>
    <t>Postal Code:</t>
  </si>
  <si>
    <t>Municipal Tel:</t>
  </si>
  <si>
    <t>Municipal Email:</t>
  </si>
  <si>
    <t>Contact Name:</t>
  </si>
  <si>
    <t>Official Title:</t>
  </si>
  <si>
    <t>2. Eligible Project Categories</t>
  </si>
  <si>
    <t>Project Category:</t>
  </si>
  <si>
    <t>3. Project Information</t>
  </si>
  <si>
    <t>Project Location(s) (Street Address and/or PID):</t>
  </si>
  <si>
    <t>Municipality:</t>
  </si>
  <si>
    <t>Signed &amp; Sealed Council Resolution Mailed?</t>
  </si>
  <si>
    <t>Date of Resolution:</t>
  </si>
  <si>
    <t>Cost Breakdown</t>
  </si>
  <si>
    <t>Amount</t>
  </si>
  <si>
    <t>1.  Design/Engineering</t>
  </si>
  <si>
    <t>2.  Construction/Demolition</t>
  </si>
  <si>
    <t>3.  Contingency</t>
  </si>
  <si>
    <t xml:space="preserve">5.  Subtotal </t>
  </si>
  <si>
    <t>6.  Total HST</t>
  </si>
  <si>
    <t>8.  Total Eligible Costs</t>
  </si>
  <si>
    <t>4a.  Other (Please Specify):</t>
  </si>
  <si>
    <t>4b.  Other (Please Specify):</t>
  </si>
  <si>
    <t>4c.  Other (Please Specify):</t>
  </si>
  <si>
    <t>5.  Proposed Project Financing</t>
  </si>
  <si>
    <t>Year</t>
  </si>
  <si>
    <t>TOTALS</t>
  </si>
  <si>
    <t>6.  Proposed Sources of Funding</t>
  </si>
  <si>
    <t>Project Funding Sources</t>
  </si>
  <si>
    <t>Applicant's Share</t>
  </si>
  <si>
    <t>Total</t>
  </si>
  <si>
    <t>Confirmed?</t>
  </si>
  <si>
    <t>Other Provincial Source (Specify the Program Below)</t>
  </si>
  <si>
    <t>Other Federal Source (Specify the Program Below)</t>
  </si>
  <si>
    <t>Other (Specify the Program Below)</t>
  </si>
  <si>
    <t>"</t>
  </si>
  <si>
    <t>Projects involving funding from other sources require confirmation that the funding has been approved, or is under consideration. Provide at the time of submission of CIP.</t>
  </si>
  <si>
    <t>7.  Project Timelines</t>
  </si>
  <si>
    <t>Activity</t>
  </si>
  <si>
    <t>Start Date</t>
  </si>
  <si>
    <t>Completion Date</t>
  </si>
  <si>
    <t>Tender or Request for Quotation Date</t>
  </si>
  <si>
    <t>Tender or Request Award Date</t>
  </si>
  <si>
    <t>Design/Engineering Date</t>
  </si>
  <si>
    <t>Expected Project Start and Completion Dates</t>
  </si>
  <si>
    <t>Other (Specify Below)</t>
  </si>
  <si>
    <t>Cultural Infrastructure</t>
  </si>
  <si>
    <t>N/A</t>
  </si>
  <si>
    <t>The following are requirements of the program:</t>
  </si>
  <si>
    <t>Applicant agrees to purchase and install signage when required through communications</t>
  </si>
  <si>
    <t>Application includes signed &amp; sealed Council Resolution supporting the application</t>
  </si>
  <si>
    <t>Applicant confirms that an auditor has been hired or arrangements have been made to hire an auditor</t>
  </si>
  <si>
    <t>Applicant confirms that the project has not been awarded or started</t>
  </si>
  <si>
    <t>CPEI-Infrastructure@gov.pe.ca</t>
  </si>
  <si>
    <t>Infrastructure Secretariat
P.O. Box 2000, Charlottetown, PE   C1A 7N8</t>
  </si>
  <si>
    <t>In providing this submission, the Council declares that the above is, to the best of its knowledge and belief, true in substance and in fact.</t>
  </si>
  <si>
    <t>MAYOR/CHAIR (Sealed signature)</t>
  </si>
  <si>
    <t>Date</t>
  </si>
  <si>
    <t>CHIEF ADMINISTRATIVE OFFICER (Sealed Signature)</t>
  </si>
  <si>
    <t>ORDER NUMBER</t>
  </si>
  <si>
    <t>PROG</t>
  </si>
  <si>
    <t>MUN CODE</t>
  </si>
  <si>
    <t>PROJ NUMBER</t>
  </si>
  <si>
    <t>APPLICANT</t>
  </si>
  <si>
    <t>Gov't</t>
  </si>
  <si>
    <t>County</t>
  </si>
  <si>
    <t>Project Description</t>
  </si>
  <si>
    <t>Date Received</t>
  </si>
  <si>
    <t>Nature of Investment</t>
  </si>
  <si>
    <t>Outcomes</t>
  </si>
  <si>
    <t>Date Approved by PRC</t>
  </si>
  <si>
    <t>End Date</t>
  </si>
  <si>
    <t>Construction/Project Complete? Y/N</t>
  </si>
  <si>
    <t>Current Status</t>
  </si>
  <si>
    <t>MUN FUNDS</t>
  </si>
  <si>
    <t>Other Fed Funds</t>
  </si>
  <si>
    <t>Prov Funds</t>
  </si>
  <si>
    <t>Other Funds</t>
  </si>
  <si>
    <t>GT Funds Committed</t>
  </si>
  <si>
    <t>GT Ext Funds Committed</t>
  </si>
  <si>
    <t>Perm GT CIP Funds Committed</t>
  </si>
  <si>
    <t>Orig GT Exp 05-06</t>
  </si>
  <si>
    <t>Orig GT Exp 06-07</t>
  </si>
  <si>
    <t>Orig GT Exp 07-08</t>
  </si>
  <si>
    <t>Orig GT Exp 08-09</t>
  </si>
  <si>
    <t>Orig GT Exp 09-10</t>
  </si>
  <si>
    <t>TTL Orig GT Funds Exp</t>
  </si>
  <si>
    <t>Bal Orig GT Funds</t>
  </si>
  <si>
    <t>Exten GT Exp 10-11</t>
  </si>
  <si>
    <t>Exten GT Exp 11-12</t>
  </si>
  <si>
    <t>Exten GT Exp 12-13</t>
  </si>
  <si>
    <t>Exten GT Exp 13-14</t>
  </si>
  <si>
    <t>TTL Exten GT Funds Exp</t>
  </si>
  <si>
    <t>Balance GT Ext Funds Remaining</t>
  </si>
  <si>
    <t>Perm GT DA-CIP Exp 14-15</t>
  </si>
  <si>
    <t>Perm GT DA-CIP Exp 15-16</t>
  </si>
  <si>
    <t>Perm GT DA-CIP Exp 16-17</t>
  </si>
  <si>
    <t>Perm GT DA-CIP Exp 17-18</t>
  </si>
  <si>
    <t>Perm GT DA-CIP Exp 18-19</t>
  </si>
  <si>
    <t>TTL Perm GT DA Funds Exp</t>
  </si>
  <si>
    <t>Balance Perm GT DA Funds Remaining</t>
  </si>
  <si>
    <t>Recommendation - Conditions</t>
  </si>
  <si>
    <t>SAL</t>
  </si>
  <si>
    <t>FNAME</t>
  </si>
  <si>
    <t>LNAME</t>
  </si>
  <si>
    <t>TITLE</t>
  </si>
  <si>
    <t>STREET ADDRESS</t>
  </si>
  <si>
    <t>ADDRESS 1</t>
  </si>
  <si>
    <t>ADDRESS 2</t>
  </si>
  <si>
    <t>P CODE</t>
  </si>
  <si>
    <t>CONTACT PHONE</t>
  </si>
  <si>
    <t>EMAIL</t>
  </si>
  <si>
    <t>Project Benefits</t>
  </si>
  <si>
    <t>Municipality Benefits</t>
  </si>
  <si>
    <t>Location</t>
  </si>
  <si>
    <t>Coordinates</t>
  </si>
  <si>
    <t>MCEG Total Cost of Project (excluding tax)</t>
  </si>
  <si>
    <t>Outcomes Survey Completed</t>
  </si>
  <si>
    <t xml:space="preserve">Total Cost of Project </t>
  </si>
  <si>
    <t>Row</t>
  </si>
  <si>
    <t># manholes replaced.</t>
  </si>
  <si>
    <t>% or # in increase of sporting events held per year as a result of investment.</t>
  </si>
  <si>
    <t>% increase in visitors (sport tourism) to the community as a result of the investment.</t>
  </si>
  <si>
    <t>Increase in ice surface, seating, public spaces, etc. as a result of investment.</t>
  </si>
  <si>
    <t>% growth in the # of room-nights sold over a comparable period of time.</t>
  </si>
  <si>
    <t># of businesses created or expanded as a result of investment.</t>
  </si>
  <si>
    <t># of Integrated Community Sustainability or Capital Investment Plans resulting from Capacity Building investments.</t>
  </si>
  <si>
    <t># of Capacity Building projects investing in asset management and/or long term municipal planning.</t>
  </si>
  <si>
    <t>Increase in the # of users as a result of investment.</t>
  </si>
  <si>
    <t>% of residents who will benefit from the investment.</t>
  </si>
  <si>
    <t>% increase in visitors to the community as a result of the investment.</t>
  </si>
  <si>
    <t>% or # in increase of cultural events held per year as a result of investment.</t>
  </si>
  <si>
    <t># of premises with enhanced broadband service as a result of project.</t>
  </si>
  <si>
    <t>Change in quality broadband service achieved.</t>
  </si>
  <si>
    <t># and value of projects (+rational).</t>
  </si>
  <si>
    <t>Increase in local property tax base as a result of project.</t>
  </si>
  <si>
    <t>Average % increase in local property values as a result of project.</t>
  </si>
  <si>
    <t># of new residential units, businesses and/or institutions on redeveloped site.</t>
  </si>
  <si>
    <t>Change in the frequency of service as a result of investment.</t>
  </si>
  <si>
    <t>Increase in the amount of cargo moved.</t>
  </si>
  <si>
    <t>Change in the loading and unloading time per unit handled as a result of investment.</t>
  </si>
  <si>
    <t>Increase in the # of passengers transported.</t>
  </si>
  <si>
    <t>Change in storage capacity.</t>
  </si>
  <si>
    <t>Change in average vessel waiting time between end of loading and start of voyage, or between arrival and start of unloading.</t>
  </si>
  <si>
    <t>Change in average time between ports/terminals.</t>
  </si>
  <si>
    <t># and/or % increase of equivalent dwelling units (EDU’s) that can be serviced.</t>
  </si>
  <si>
    <t># EDU’s with protected water supply.</t>
  </si>
  <si>
    <t># of meters of supply pipes repaired or replaced servicing # of EDU’s.</t>
  </si>
  <si>
    <t>Increase in capacity for water storage (m3 and/or %).</t>
  </si>
  <si>
    <t>Increase in capacity to treat water (m3 and/or %).</t>
  </si>
  <si>
    <t>Increase in capacity to treat water to a higher standard (m3 and/or %).</t>
  </si>
  <si>
    <t>KWH saved using new more efficient pumps.</t>
  </si>
  <si>
    <t>Volume and/or % of water conserved by replacing deteriorated or aging components.</t>
  </si>
  <si>
    <t>Volume of water protected (m3 per time frame).</t>
  </si>
  <si>
    <t>Volume of storage maintained by replacement facility (m3).</t>
  </si>
  <si>
    <t>Volume of treated water made available for domestic or commercial use (m3 per time frame).</t>
  </si>
  <si>
    <t>Volume of water conserved by new systems.</t>
  </si>
  <si>
    <t># additional riders using public transit per $1,000-annum investment.</t>
  </si>
  <si>
    <t>Liters of fuel saved due to more efficient of assets.</t>
  </si>
  <si>
    <t>Reduction in transit travel time due to a more efficient system (e.g. hours per annum).</t>
  </si>
  <si>
    <t># additional riders receiving passenger and traffic information.</t>
  </si>
  <si>
    <t>% and /or liters of fuel saved.</t>
  </si>
  <si>
    <t># assets and $ (e.g. 1 bus @ $100,000).</t>
  </si>
  <si>
    <t># assets and $ (e.g. 1-100 sq.ft. building @ $100,000).</t>
  </si>
  <si>
    <t># additional riders using public transit per $1,000-annum.</t>
  </si>
  <si>
    <t># assets and $ (e.g. 1-wheelchair lift @$10,000).</t>
  </si>
  <si>
    <t># and value of components (e.g. 1 software program @ $10,000).</t>
  </si>
  <si>
    <t># of EDU connections made available by new facility.</t>
  </si>
  <si>
    <t># of EDU’s that can be serviced or remain in service.</t>
  </si>
  <si>
    <t># of meters of pipes installed, repaired or replaced.</t>
  </si>
  <si>
    <t># of meters of supply pipes repaired or replaced servicing # of EDU’s (m3 per time frame and/or %).</t>
  </si>
  <si>
    <t>Additional volume of wastewater treated (m3 per time frame).</t>
  </si>
  <si>
    <t>Data collected (e.g. flow rates).</t>
  </si>
  <si>
    <t>Increase in capacity to treat water to higher standard (m3 per time frame and/or %).</t>
  </si>
  <si>
    <t>Reduction in # of days infrastructure is flooded.</t>
  </si>
  <si>
    <t>Reduction in chemical use, or solid waste (weight and type per annum).</t>
  </si>
  <si>
    <t>Reduction in untreated wastewater (m3 per time frame).</t>
  </si>
  <si>
    <t>% of properties projected to be less at-risk due to the new mitigation infrastructure.</t>
  </si>
  <si>
    <t>% of services projected to be protected due to the new mitigation infrastructure.</t>
  </si>
  <si>
    <t># or % of population projected to be less at-risk due to the new mitigation infrastructure.</t>
  </si>
  <si>
    <t>$ of Disaster Financial Assistance Arrangement funding and/or emergency response costs estimated to be  reduced due to the new mitigation infrastructure, based on a previous or comparable event.</t>
  </si>
  <si>
    <t>% of at-risk infrastructure that is better protected as a result of the new mitigation infrastructure.</t>
  </si>
  <si>
    <t>% of mitigation plan that is implemented.</t>
  </si>
  <si>
    <t>Decrease in KWH consumed.</t>
  </si>
  <si>
    <t>Volume of furnace oil conserved (litres per time frame).</t>
  </si>
  <si>
    <t># of systems and type of technology (e.g. 3 wood boiler and 1 window).</t>
  </si>
  <si>
    <t>Increase in KWH generated per $1,000 investment.</t>
  </si>
  <si>
    <t>Decreased volume of fuel consumption per $1,000 investment.</t>
  </si>
  <si>
    <t># of systems and type of technology (e.g. 3 wood boiler).</t>
  </si>
  <si>
    <t>Decrease in KWH consumed due to more efficient lighting.</t>
  </si>
  <si>
    <t># units of lights.</t>
  </si>
  <si>
    <t># control signals or other devices.</t>
  </si>
  <si>
    <t># of claims due to potholes over a set period of time.</t>
  </si>
  <si>
    <t># of EDU’s benefiting from reduced noise.</t>
  </si>
  <si>
    <t># of lane-kilometers of road surface repaired.</t>
  </si>
  <si>
    <t># road structures and $ (e.g. 1 culvert @ $2,000).</t>
  </si>
  <si>
    <t>Average daily traffic of freights and/or passenger traffic on new section of highway.</t>
  </si>
  <si>
    <t>Change in average travel speed.</t>
  </si>
  <si>
    <t>Change in International Roughness Index (IRI).</t>
  </si>
  <si>
    <t>Change in road availability in Km/106 persons or road density in Km/1,000sq.km.</t>
  </si>
  <si>
    <t>Change in road capacity.</t>
  </si>
  <si>
    <t>Change in the rate of accidents/fatalities or injuries.</t>
  </si>
  <si>
    <t>Change in the rate of deterioration of an existing asset due to improvements.</t>
  </si>
  <si>
    <t>Change in volume of freight (tone-km/yr).</t>
  </si>
  <si>
    <t>Change in volume of traffic (veh-km/yr).</t>
  </si>
  <si>
    <t>Length (km) and # residents commuter bikeway is available to.</t>
  </si>
  <si>
    <t>Length (km) of shortest alternative route w/o bridge.</t>
  </si>
  <si>
    <t>Length (km)and # residents sidewalk is available to.</t>
  </si>
  <si>
    <t>Length (m) and # spans of bridge.</t>
  </si>
  <si>
    <t>Meters of storm drainage installed.</t>
  </si>
  <si>
    <t>Reduction in noise levels (db or other measure) measured.</t>
  </si>
  <si>
    <t>Travel time saved as a result of new highway.</t>
  </si>
  <si>
    <t>Increase in # of visitors and/or length of stay and/or quality of stay as a result of investment.</t>
  </si>
  <si>
    <t># of residents who will benefit from increased access to new or upgraded sport facility.</t>
  </si>
  <si>
    <t># of km of recreational paths built or extended or improved.</t>
  </si>
  <si>
    <t># of residents served by new or upgraded cultural facilities.</t>
  </si>
  <si>
    <t># of premises with internet access as a result of project.</t>
  </si>
  <si>
    <t>Metric tons of solid waste recycled.</t>
  </si>
  <si>
    <t>Area (m2) of remediated site.</t>
  </si>
  <si>
    <t>Increase in the fleet, cargo or passenger capacity.</t>
  </si>
  <si>
    <t># and value of components (e.g. 10 metre readers @ $10,000).</t>
  </si>
  <si>
    <r>
      <t xml:space="preserve">Change in the # of aircraft take-offs or landings at an airport over a determined period of time (one arrival 
       and one departure are counted as two movements).
</t>
    </r>
    <r>
      <rPr>
        <sz val="11"/>
        <color theme="1"/>
        <rFont val="Calibri"/>
        <family val="2"/>
      </rPr>
      <t/>
    </r>
  </si>
  <si>
    <t>Increase in the # of passengers over a determined period of time.</t>
  </si>
  <si>
    <t>Change in the # of reported public injuries per month.</t>
  </si>
  <si>
    <t>Change in # of occupational injuries reported per month.</t>
  </si>
  <si>
    <t>Decrease in the # of occurrences (incorrect presence of an aircraft, vehicle, or person on the protected area of a surface designated for the landing and take-off of aircraft).</t>
  </si>
  <si>
    <t>7.  Minus HST Rebate</t>
  </si>
  <si>
    <r>
      <rPr>
        <b/>
        <sz val="11"/>
        <color theme="1"/>
        <rFont val="Century Gothic"/>
        <family val="2"/>
      </rPr>
      <t>Brief Project Description</t>
    </r>
    <r>
      <rPr>
        <sz val="11"/>
        <color theme="1"/>
        <rFont val="Century Gothic"/>
        <family val="2"/>
      </rPr>
      <t xml:space="preserve"> (Short description of the issue and physical work required to resolve issue):</t>
    </r>
  </si>
  <si>
    <r>
      <t xml:space="preserve">4.  Estimated Eligible Costs </t>
    </r>
    <r>
      <rPr>
        <sz val="12"/>
        <color theme="1"/>
        <rFont val="Century Gothic"/>
        <family val="2"/>
      </rPr>
      <t>(do not include taxes, they will calculate automatically)</t>
    </r>
  </si>
  <si>
    <r>
      <t xml:space="preserve">The Council of the </t>
    </r>
    <r>
      <rPr>
        <b/>
        <sz val="12"/>
        <color theme="1"/>
        <rFont val="Century Gothic"/>
        <family val="2"/>
      </rPr>
      <t>City/Town/Rural Municipality of:</t>
    </r>
  </si>
  <si>
    <t xml:space="preserve">does herby submit this application to the Direct Allocation/Notional Allocation Capital Investment Plan </t>
  </si>
  <si>
    <t>Fund, which has been approved at a Council meeting dated</t>
  </si>
  <si>
    <t>Applicant agrees to participate in Province-wide Asset Management Program</t>
  </si>
  <si>
    <t>Chief Administrative Officer</t>
  </si>
  <si>
    <t>Chair/Mayor</t>
  </si>
  <si>
    <t>Acting CAO</t>
  </si>
  <si>
    <t>Council Member</t>
  </si>
  <si>
    <t>Project Title:</t>
  </si>
  <si>
    <t>Estimated Eligible Project Costs*</t>
  </si>
  <si>
    <t>MSC Funding Requested</t>
  </si>
  <si>
    <t>Applicant's Funding</t>
  </si>
  <si>
    <t>Other</t>
  </si>
  <si>
    <r>
      <rPr>
        <b/>
        <sz val="11"/>
        <color theme="1"/>
        <rFont val="Century Gothic"/>
        <family val="2"/>
      </rPr>
      <t>After filling out the application in Excel, save it and email it to the following email address:</t>
    </r>
    <r>
      <rPr>
        <sz val="11"/>
        <color theme="1"/>
        <rFont val="Century Gothic"/>
        <family val="2"/>
      </rPr>
      <t xml:space="preserve">
</t>
    </r>
  </si>
  <si>
    <t>Please also send a signed and sealed copy in the mail to the following address (or hand deliver):</t>
  </si>
  <si>
    <t>Application includes approval from Council if any municipal funds are to be spent</t>
  </si>
  <si>
    <t>Applicant confirms that the proper budgetary process has been followed for this project</t>
  </si>
  <si>
    <t>Change in the # metric tonnes of freight or mail loaded or unloaded at the airport over a determined period of time.</t>
  </si>
  <si>
    <t>Federal Tax Rebate</t>
  </si>
  <si>
    <t>Instructions</t>
  </si>
  <si>
    <t>If you are not familiar with Excel and would like assistance, please call Jesse MacDougall at 902-620-3631</t>
  </si>
  <si>
    <t>Click on the "Application" tab at the bottom to access the CIP form.</t>
  </si>
  <si>
    <t>Notes:</t>
  </si>
  <si>
    <t>Every cell with blue shading requires input. Any cell that is not shaded either auto-calculates or does not require input. If one of the blue shaded cells does not apply, please type N/A.</t>
  </si>
  <si>
    <t xml:space="preserve">Some cells contain drop-down lists. The drop-down arrow will pop-up as soon as you click on the cell. Please refrain from typing in these cells, the drop-down lists will ensure consistent data entry.  </t>
  </si>
  <si>
    <t>Use a descriptive title for your project. The title should give us an indication as to what the project entails.</t>
  </si>
  <si>
    <t>Select a project category from the drop down list. Only one category can be selected.</t>
  </si>
  <si>
    <t>The project location should include street address's, PIDs, intersections, civic address's, building names, and/or coordinates.</t>
  </si>
  <si>
    <t>4. a) Estimated Eligible Costs &amp; 4. b) Estimated Ineligible Costs</t>
  </si>
  <si>
    <t xml:space="preserve">Do not include taxes in any of your cost estimates, the spreadsheet will auto-calculate. Also notice that it automatically calculates eligible and ineligible taxes based on the 5% Federal Tax Rebate that municipalities qualify for. If this calculation needs to be modified for a specific scenario please contact Jesse MacDougall. </t>
  </si>
  <si>
    <t>8.3 Schedule H Indicators and Outcomes</t>
  </si>
  <si>
    <t xml:space="preserve">These cells are linked to the project category selected on Page 2 of the application. Please select each outcome/indicator that applies to your project by clicking on the adjacent check box. Keep in mind that upon completion of the project each outcome/indicator chosen on your application will appear on an "Outcomes Survey" where you will be required to supply tangible measurements and results. </t>
  </si>
  <si>
    <t>10. Project Review Requirements</t>
  </si>
  <si>
    <r>
      <t xml:space="preserve">In order for your application to be considered </t>
    </r>
    <r>
      <rPr>
        <b/>
        <u/>
        <sz val="11"/>
        <color theme="1"/>
        <rFont val="Century Gothic"/>
        <family val="2"/>
      </rPr>
      <t>ALL</t>
    </r>
    <r>
      <rPr>
        <sz val="11"/>
        <color theme="1"/>
        <rFont val="Century Gothic"/>
        <family val="2"/>
      </rPr>
      <t xml:space="preserve"> of the requirements in this section must be agreed to. </t>
    </r>
  </si>
  <si>
    <t>11. Capital Investment Plans Returned to:</t>
  </si>
  <si>
    <t>Applications must be submitted in two formats: 
1. An excel document emailed to CPEI-Infrastructure@gov.pe.ca
2. A signed/sealed hard copy delivered in person or by mail</t>
  </si>
  <si>
    <t xml:space="preserve">Project Title </t>
  </si>
  <si>
    <t>Perm GT DA-CIP Exp 19-20</t>
  </si>
  <si>
    <t>Perm GT DA-CIP Exp 20-21</t>
  </si>
  <si>
    <t>Perm GT DA-CIP Exp 21-22</t>
  </si>
  <si>
    <t>Perm GT DA-CIP Exp 22-23</t>
  </si>
  <si>
    <t>Perm GT DA-CIP Exp 23-24</t>
  </si>
  <si>
    <t xml:space="preserve">Federal Outcomes
</t>
  </si>
  <si>
    <t>9.  Program Requirements</t>
  </si>
  <si>
    <t>10.  Capital Investment Plans returned to:</t>
  </si>
  <si>
    <t>Canada Community Building Fund
Capital Investment Plan Application
CCBF-DA-CIP
CCBF-NA-CIP</t>
  </si>
  <si>
    <t>DA/NA CCBF Funding</t>
  </si>
  <si>
    <t>CCBF Direct/Notional Allocation</t>
  </si>
  <si>
    <t>Fire Halls and Fire Station Infrastructure</t>
  </si>
  <si>
    <t># of new housing units enabled</t>
  </si>
  <si>
    <t># of affordable housing units enabled or preserved</t>
  </si>
  <si>
    <t>2024/25</t>
  </si>
  <si>
    <t>2025/26</t>
  </si>
  <si>
    <t>2026/27</t>
  </si>
  <si>
    <t>2027/28</t>
  </si>
  <si>
    <t>2028/29</t>
  </si>
  <si>
    <t>UR Name (Municipality)</t>
  </si>
  <si>
    <t>Project Level Reporting Criteria</t>
  </si>
  <si>
    <t>Recipients with a population of 30,000 or more must complete APPENDIX A of this Capital Investment Plan form.  Recipients are also required to complete a Housing Needs Assessment by March 31, 2025.</t>
  </si>
  <si>
    <t>9. Please select all applicable outcomes below. You do not need to provide the actual data until the project is completed.</t>
  </si>
  <si>
    <t>8.  Housing - Project Level Reporting Identification</t>
  </si>
  <si>
    <t>Municipal population &gt;30,000 as per the 2021 Census data.</t>
  </si>
  <si>
    <t>Project #</t>
  </si>
  <si>
    <t>Recipient Name</t>
  </si>
  <si>
    <t>APPENDIX A - Project-Level Reporting on Housing Outcomes</t>
  </si>
  <si>
    <t>Housing Outcomes and Indicators (select which outcomes will be used to measure success)</t>
  </si>
  <si>
    <t># new housing units enabled</t>
  </si>
  <si>
    <t>Resilience</t>
  </si>
  <si>
    <t xml:space="preserve">
</t>
  </si>
  <si>
    <t>CCBF Investment Category (Select from Drop down)</t>
  </si>
  <si>
    <r>
      <t>Size of increased or improved fire hall facilities and installations - Area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impacted)</t>
    </r>
  </si>
  <si>
    <t>Number of increased or improved fire hall rolling stock - Count (# assets)</t>
  </si>
  <si>
    <t xml:space="preserve">Please review all "Active" CCBF projects and add them to this Appendix. </t>
  </si>
  <si>
    <t>Ultimate Recipients with a population of 30,000 or more and have identified housing pressures that can be addressed through closing infrastructure gaps or capacity building, must fill out the table below:</t>
  </si>
  <si>
    <t>Key Infrastructure-Related Housing Pressures - Identify key housing gaps and needs related to Infrastructure.</t>
  </si>
  <si>
    <t>Applicant accepts responsibility for the project's ongoing operations and maintenance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</si>
</sst>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[$-409]d\-mmm\-yy;@"/>
  </numFmts>
  <fonts count="3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/>
      <sz val="12"/>
      <color theme="1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26"/>
      <color theme="1"/>
      <name val="Century Gothic"/>
      <family val="2"/>
    </font>
    <font>
      <b/>
      <sz val="14"/>
      <color theme="0"/>
      <name val="Century Gothic"/>
      <family val="2"/>
    </font>
    <font>
      <b/>
      <sz val="11"/>
      <color theme="0"/>
      <name val="Century Gothic"/>
      <family val="2"/>
    </font>
    <font>
      <b/>
      <sz val="12"/>
      <color theme="0"/>
      <name val="Century Gothic"/>
      <family val="2"/>
    </font>
    <font>
      <sz val="18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u/>
      <sz val="12"/>
      <color theme="10"/>
      <name val="Calibri"/>
      <family val="2"/>
      <scheme val="minor"/>
    </font>
    <font>
      <b/>
      <sz val="11"/>
      <name val="Century Gothic"/>
      <family val="2"/>
    </font>
    <font>
      <b/>
      <sz val="28"/>
      <color theme="1"/>
      <name val="Century Gothic"/>
      <family val="2"/>
    </font>
    <font>
      <u/>
      <sz val="11"/>
      <color theme="1"/>
      <name val="Century Gothic"/>
      <family val="2"/>
    </font>
    <font>
      <b/>
      <u/>
      <sz val="11"/>
      <color theme="1"/>
      <name val="Century Gothic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9FF9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34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5" fillId="4" borderId="12" xfId="0" applyFont="1" applyFill="1" applyBorder="1"/>
    <xf numFmtId="0" fontId="0" fillId="5" borderId="13" xfId="0" applyFill="1" applyBorder="1" applyAlignment="1">
      <alignment horizontal="left" vertical="top" wrapText="1"/>
    </xf>
    <xf numFmtId="0" fontId="0" fillId="7" borderId="15" xfId="0" applyFill="1" applyBorder="1"/>
    <xf numFmtId="0" fontId="0" fillId="0" borderId="15" xfId="0" applyBorder="1"/>
    <xf numFmtId="0" fontId="3" fillId="6" borderId="0" xfId="0" applyFont="1" applyFill="1"/>
    <xf numFmtId="0" fontId="7" fillId="8" borderId="9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166" fontId="7" fillId="8" borderId="9" xfId="0" applyNumberFormat="1" applyFont="1" applyFill="1" applyBorder="1" applyAlignment="1">
      <alignment horizontal="center" vertical="center" wrapText="1"/>
    </xf>
    <xf numFmtId="166" fontId="7" fillId="10" borderId="9" xfId="0" applyNumberFormat="1" applyFont="1" applyFill="1" applyBorder="1" applyAlignment="1">
      <alignment horizontal="center" vertical="center" wrapText="1"/>
    </xf>
    <xf numFmtId="4" fontId="7" fillId="8" borderId="9" xfId="0" applyNumberFormat="1" applyFont="1" applyFill="1" applyBorder="1" applyAlignment="1">
      <alignment horizontal="center" vertical="center" wrapText="1"/>
    </xf>
    <xf numFmtId="4" fontId="7" fillId="11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12" xfId="0" applyFont="1" applyBorder="1"/>
    <xf numFmtId="0" fontId="0" fillId="0" borderId="12" xfId="0" applyBorder="1" applyAlignment="1">
      <alignment horizontal="left" vertical="top" wrapText="1"/>
    </xf>
    <xf numFmtId="0" fontId="5" fillId="0" borderId="0" xfId="0" applyFont="1"/>
    <xf numFmtId="0" fontId="0" fillId="0" borderId="0" xfId="0" applyAlignment="1">
      <alignment horizontal="left" vertical="top" wrapText="1"/>
    </xf>
    <xf numFmtId="0" fontId="5" fillId="0" borderId="16" xfId="0" applyFont="1" applyBorder="1"/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20" fillId="0" borderId="8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164" fontId="9" fillId="0" borderId="0" xfId="0" applyNumberFormat="1" applyFont="1"/>
    <xf numFmtId="0" fontId="9" fillId="0" borderId="1" xfId="0" applyFont="1" applyBorder="1"/>
    <xf numFmtId="0" fontId="0" fillId="0" borderId="45" xfId="0" applyBorder="1"/>
    <xf numFmtId="0" fontId="14" fillId="0" borderId="0" xfId="0" applyFont="1"/>
    <xf numFmtId="0" fontId="26" fillId="0" borderId="6" xfId="0" applyFont="1" applyBorder="1"/>
    <xf numFmtId="0" fontId="9" fillId="0" borderId="5" xfId="0" applyFont="1" applyBorder="1"/>
    <xf numFmtId="0" fontId="9" fillId="0" borderId="19" xfId="0" applyFont="1" applyBorder="1"/>
    <xf numFmtId="0" fontId="27" fillId="0" borderId="0" xfId="0" applyFont="1"/>
    <xf numFmtId="0" fontId="9" fillId="0" borderId="0" xfId="0" applyFont="1" applyAlignment="1">
      <alignment vertical="top" wrapText="1"/>
    </xf>
    <xf numFmtId="0" fontId="27" fillId="0" borderId="0" xfId="0" applyFont="1" applyAlignment="1">
      <alignment vertical="top"/>
    </xf>
    <xf numFmtId="0" fontId="28" fillId="0" borderId="0" xfId="0" applyFont="1"/>
    <xf numFmtId="0" fontId="0" fillId="0" borderId="9" xfId="0" applyBorder="1" applyAlignment="1">
      <alignment vertical="top"/>
    </xf>
    <xf numFmtId="4" fontId="0" fillId="0" borderId="9" xfId="0" applyNumberFormat="1" applyBorder="1" applyAlignment="1">
      <alignment vertical="top"/>
    </xf>
    <xf numFmtId="0" fontId="0" fillId="3" borderId="15" xfId="0" applyFill="1" applyBorder="1"/>
    <xf numFmtId="0" fontId="0" fillId="13" borderId="14" xfId="0" applyFill="1" applyBorder="1"/>
    <xf numFmtId="0" fontId="12" fillId="12" borderId="10" xfId="0" applyFont="1" applyFill="1" applyBorder="1" applyAlignment="1">
      <alignment vertical="top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9" xfId="0" applyFont="1" applyBorder="1" applyAlignment="1" applyProtection="1">
      <alignment horizontal="center" vertical="center"/>
      <protection locked="0"/>
    </xf>
    <xf numFmtId="0" fontId="12" fillId="12" borderId="3" xfId="0" applyFont="1" applyFill="1" applyBorder="1" applyAlignment="1">
      <alignment vertical="top"/>
    </xf>
    <xf numFmtId="0" fontId="9" fillId="0" borderId="18" xfId="0" applyFont="1" applyBorder="1"/>
    <xf numFmtId="0" fontId="9" fillId="0" borderId="6" xfId="0" applyFont="1" applyBorder="1"/>
    <xf numFmtId="0" fontId="0" fillId="0" borderId="18" xfId="0" applyBorder="1"/>
    <xf numFmtId="0" fontId="11" fillId="0" borderId="18" xfId="0" applyFont="1" applyBorder="1" applyAlignment="1">
      <alignment horizontal="left"/>
    </xf>
    <xf numFmtId="0" fontId="0" fillId="0" borderId="19" xfId="0" applyBorder="1"/>
    <xf numFmtId="0" fontId="9" fillId="0" borderId="8" xfId="0" applyFont="1" applyBorder="1"/>
    <xf numFmtId="0" fontId="9" fillId="0" borderId="2" xfId="0" applyFont="1" applyBorder="1"/>
    <xf numFmtId="0" fontId="15" fillId="0" borderId="2" xfId="0" applyFont="1" applyBorder="1"/>
    <xf numFmtId="0" fontId="9" fillId="0" borderId="7" xfId="0" applyFont="1" applyBorder="1"/>
    <xf numFmtId="0" fontId="11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9" xfId="0" applyFont="1" applyBorder="1" applyAlignment="1">
      <alignment vertical="center"/>
    </xf>
    <xf numFmtId="0" fontId="5" fillId="4" borderId="45" xfId="0" applyFont="1" applyFill="1" applyBorder="1"/>
    <xf numFmtId="0" fontId="5" fillId="4" borderId="47" xfId="0" applyFont="1" applyFill="1" applyBorder="1"/>
    <xf numFmtId="0" fontId="0" fillId="5" borderId="47" xfId="0" applyFill="1" applyBorder="1" applyAlignment="1">
      <alignment horizontal="center" vertical="top"/>
    </xf>
    <xf numFmtId="0" fontId="0" fillId="5" borderId="45" xfId="0" applyFill="1" applyBorder="1" applyAlignment="1">
      <alignment vertical="top"/>
    </xf>
    <xf numFmtId="0" fontId="0" fillId="0" borderId="47" xfId="0" applyBorder="1" applyAlignment="1">
      <alignment horizontal="center"/>
    </xf>
    <xf numFmtId="0" fontId="0" fillId="0" borderId="0" xfId="0" applyAlignment="1">
      <alignment vertical="top" wrapText="1"/>
    </xf>
    <xf numFmtId="0" fontId="15" fillId="0" borderId="18" xfId="0" applyFont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9" fillId="0" borderId="9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/>
    </xf>
    <xf numFmtId="0" fontId="19" fillId="2" borderId="2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21" fillId="0" borderId="46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2" fillId="0" borderId="0" xfId="0" applyFont="1" applyAlignment="1">
      <alignment horizontal="left"/>
    </xf>
    <xf numFmtId="0" fontId="22" fillId="0" borderId="18" xfId="0" applyFont="1" applyBorder="1" applyAlignment="1">
      <alignment horizontal="left"/>
    </xf>
    <xf numFmtId="164" fontId="9" fillId="0" borderId="2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2" fillId="0" borderId="6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2" fillId="0" borderId="18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64" fontId="9" fillId="0" borderId="10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164" fontId="9" fillId="0" borderId="4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9" fillId="0" borderId="20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165" fontId="9" fillId="0" borderId="6" xfId="0" applyNumberFormat="1" applyFont="1" applyBorder="1" applyAlignment="1" applyProtection="1">
      <alignment horizontal="center" vertical="center"/>
      <protection locked="0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center"/>
      <protection locked="0"/>
    </xf>
    <xf numFmtId="165" fontId="9" fillId="0" borderId="8" xfId="0" applyNumberFormat="1" applyFont="1" applyBorder="1" applyAlignment="1" applyProtection="1">
      <alignment horizontal="center" vertical="center"/>
      <protection locked="0"/>
    </xf>
    <xf numFmtId="165" fontId="9" fillId="0" borderId="2" xfId="0" applyNumberFormat="1" applyFont="1" applyBorder="1" applyAlignment="1" applyProtection="1">
      <alignment horizontal="center" vertical="center"/>
      <protection locked="0"/>
    </xf>
    <xf numFmtId="165" fontId="9" fillId="0" borderId="7" xfId="0" applyNumberFormat="1" applyFont="1" applyBorder="1" applyAlignment="1" applyProtection="1">
      <alignment horizontal="center" vertical="center"/>
      <protection locked="0"/>
    </xf>
    <xf numFmtId="165" fontId="9" fillId="0" borderId="18" xfId="0" applyNumberFormat="1" applyFont="1" applyBorder="1" applyAlignment="1" applyProtection="1">
      <alignment horizontal="center" vertical="center"/>
      <protection locked="0"/>
    </xf>
    <xf numFmtId="165" fontId="9" fillId="0" borderId="0" xfId="0" applyNumberFormat="1" applyFont="1" applyAlignment="1" applyProtection="1">
      <alignment horizontal="center" vertical="center"/>
      <protection locked="0"/>
    </xf>
    <xf numFmtId="165" fontId="24" fillId="11" borderId="11" xfId="0" applyNumberFormat="1" applyFont="1" applyFill="1" applyBorder="1" applyAlignment="1">
      <alignment horizontal="center" vertical="center"/>
    </xf>
    <xf numFmtId="165" fontId="24" fillId="11" borderId="6" xfId="0" applyNumberFormat="1" applyFont="1" applyFill="1" applyBorder="1" applyAlignment="1">
      <alignment horizontal="center" vertical="center"/>
    </xf>
    <xf numFmtId="165" fontId="24" fillId="11" borderId="32" xfId="0" applyNumberFormat="1" applyFont="1" applyFill="1" applyBorder="1" applyAlignment="1">
      <alignment horizontal="center" vertical="center"/>
    </xf>
    <xf numFmtId="165" fontId="24" fillId="11" borderId="8" xfId="0" applyNumberFormat="1" applyFont="1" applyFill="1" applyBorder="1" applyAlignment="1">
      <alignment horizontal="center" vertical="center"/>
    </xf>
    <xf numFmtId="165" fontId="9" fillId="0" borderId="19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65" fontId="9" fillId="0" borderId="40" xfId="0" applyNumberFormat="1" applyFont="1" applyBorder="1" applyAlignment="1" applyProtection="1">
      <alignment horizontal="center" vertical="center"/>
      <protection locked="0"/>
    </xf>
    <xf numFmtId="165" fontId="9" fillId="0" borderId="41" xfId="0" applyNumberFormat="1" applyFont="1" applyBorder="1" applyAlignment="1" applyProtection="1">
      <alignment horizontal="center" vertical="center"/>
      <protection locked="0"/>
    </xf>
    <xf numFmtId="165" fontId="9" fillId="0" borderId="42" xfId="0" applyNumberFormat="1" applyFont="1" applyBorder="1" applyAlignment="1" applyProtection="1">
      <alignment horizontal="center" vertical="center"/>
      <protection locked="0"/>
    </xf>
    <xf numFmtId="165" fontId="9" fillId="0" borderId="37" xfId="0" applyNumberFormat="1" applyFont="1" applyBorder="1" applyAlignment="1">
      <alignment horizontal="center" vertical="center"/>
    </xf>
    <xf numFmtId="165" fontId="9" fillId="0" borderId="38" xfId="0" applyNumberFormat="1" applyFont="1" applyBorder="1" applyAlignment="1">
      <alignment horizontal="center" vertical="center"/>
    </xf>
    <xf numFmtId="165" fontId="9" fillId="0" borderId="39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5" fontId="9" fillId="0" borderId="34" xfId="0" applyNumberFormat="1" applyFont="1" applyBorder="1" applyAlignment="1">
      <alignment horizontal="center" vertical="center"/>
    </xf>
    <xf numFmtId="165" fontId="9" fillId="0" borderId="35" xfId="0" applyNumberFormat="1" applyFont="1" applyBorder="1" applyAlignment="1">
      <alignment horizontal="center" vertical="center"/>
    </xf>
    <xf numFmtId="165" fontId="9" fillId="0" borderId="36" xfId="0" applyNumberFormat="1" applyFont="1" applyBorder="1" applyAlignment="1">
      <alignment horizontal="center" vertical="center"/>
    </xf>
    <xf numFmtId="0" fontId="24" fillId="11" borderId="11" xfId="0" applyFont="1" applyFill="1" applyBorder="1" applyAlignment="1">
      <alignment horizontal="center" vertical="center"/>
    </xf>
    <xf numFmtId="0" fontId="24" fillId="11" borderId="32" xfId="0" applyFont="1" applyFill="1" applyBorder="1" applyAlignment="1">
      <alignment horizontal="center" vertical="center"/>
    </xf>
    <xf numFmtId="164" fontId="9" fillId="0" borderId="9" xfId="0" applyNumberFormat="1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left" vertical="center"/>
    </xf>
    <xf numFmtId="0" fontId="9" fillId="0" borderId="9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8" fillId="2" borderId="43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center"/>
    </xf>
    <xf numFmtId="0" fontId="20" fillId="0" borderId="0" xfId="0" applyFont="1" applyAlignment="1">
      <alignment horizontal="center" vertical="top" wrapText="1"/>
    </xf>
    <xf numFmtId="0" fontId="10" fillId="0" borderId="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left" vertical="top" wrapText="1" shrinkToFit="1"/>
      <protection locked="0"/>
    </xf>
    <xf numFmtId="0" fontId="9" fillId="0" borderId="9" xfId="0" applyFont="1" applyBorder="1" applyAlignment="1" applyProtection="1">
      <alignment horizontal="left" vertical="top" shrinkToFit="1"/>
      <protection locked="0"/>
    </xf>
    <xf numFmtId="0" fontId="15" fillId="0" borderId="9" xfId="0" applyFont="1" applyBorder="1" applyAlignment="1">
      <alignment horizontal="left"/>
    </xf>
    <xf numFmtId="0" fontId="9" fillId="0" borderId="9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1" xfId="1" applyBorder="1" applyAlignment="1" applyProtection="1">
      <alignment horizontal="center" vertical="center" shrinkToFit="1"/>
      <protection locked="0"/>
    </xf>
    <xf numFmtId="0" fontId="13" fillId="0" borderId="11" xfId="1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7" fillId="2" borderId="6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165" fontId="12" fillId="0" borderId="6" xfId="0" applyNumberFormat="1" applyFont="1" applyBorder="1" applyAlignment="1" applyProtection="1">
      <alignment horizontal="center" vertical="center"/>
      <protection locked="0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65" fontId="12" fillId="0" borderId="5" xfId="0" applyNumberFormat="1" applyFont="1" applyBorder="1" applyAlignment="1" applyProtection="1">
      <alignment horizontal="center" vertical="center"/>
      <protection locked="0"/>
    </xf>
    <xf numFmtId="165" fontId="12" fillId="0" borderId="8" xfId="0" applyNumberFormat="1" applyFont="1" applyBorder="1" applyAlignment="1" applyProtection="1">
      <alignment horizontal="center" vertical="center"/>
      <protection locked="0"/>
    </xf>
    <xf numFmtId="165" fontId="12" fillId="0" borderId="2" xfId="0" applyNumberFormat="1" applyFont="1" applyBorder="1" applyAlignment="1" applyProtection="1">
      <alignment horizontal="center" vertical="center"/>
      <protection locked="0"/>
    </xf>
    <xf numFmtId="165" fontId="12" fillId="0" borderId="7" xfId="0" applyNumberFormat="1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165" fontId="14" fillId="0" borderId="6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165" fontId="14" fillId="0" borderId="8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5" fontId="14" fillId="0" borderId="7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12" fillId="0" borderId="6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5" xfId="0" applyFont="1" applyBorder="1" applyAlignment="1" applyProtection="1">
      <alignment horizontal="left" vertical="center" shrinkToFit="1"/>
      <protection locked="0"/>
    </xf>
    <xf numFmtId="0" fontId="12" fillId="0" borderId="8" xfId="0" applyFont="1" applyBorder="1" applyAlignment="1" applyProtection="1">
      <alignment horizontal="left" vertical="center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40" xfId="0" applyFont="1" applyBorder="1" applyAlignment="1" applyProtection="1">
      <alignment horizontal="left" vertical="center" shrinkToFit="1"/>
      <protection locked="0"/>
    </xf>
    <xf numFmtId="0" fontId="12" fillId="0" borderId="41" xfId="0" applyFont="1" applyBorder="1" applyAlignment="1" applyProtection="1">
      <alignment horizontal="left" vertical="center" shrinkToFit="1"/>
      <protection locked="0"/>
    </xf>
    <xf numFmtId="0" fontId="12" fillId="0" borderId="42" xfId="0" applyFont="1" applyBorder="1" applyAlignment="1" applyProtection="1">
      <alignment horizontal="left" vertical="center" shrinkToFit="1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11" fillId="0" borderId="0" xfId="0" applyFont="1" applyAlignment="1">
      <alignment horizontal="left" vertical="top"/>
    </xf>
    <xf numFmtId="165" fontId="12" fillId="0" borderId="10" xfId="0" applyNumberFormat="1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/>
      <protection locked="0"/>
    </xf>
    <xf numFmtId="165" fontId="12" fillId="0" borderId="4" xfId="0" applyNumberFormat="1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9" fillId="2" borderId="10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21" fillId="0" borderId="6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top" wrapText="1" shrinkToFit="1"/>
    </xf>
    <xf numFmtId="0" fontId="9" fillId="0" borderId="0" xfId="0" applyFont="1" applyAlignment="1">
      <alignment horizontal="center" vertical="top" wrapText="1" shrinkToFit="1"/>
    </xf>
    <xf numFmtId="0" fontId="9" fillId="0" borderId="19" xfId="0" applyFont="1" applyBorder="1" applyAlignment="1">
      <alignment horizontal="center" vertical="top" wrapText="1" shrinkToFit="1"/>
    </xf>
    <xf numFmtId="0" fontId="23" fillId="0" borderId="18" xfId="1" applyFont="1" applyBorder="1" applyAlignment="1" applyProtection="1">
      <alignment horizontal="center" vertical="top" wrapText="1" shrinkToFit="1"/>
    </xf>
    <xf numFmtId="0" fontId="12" fillId="0" borderId="0" xfId="0" applyFont="1" applyAlignment="1">
      <alignment horizontal="center" vertical="top" wrapText="1" shrinkToFit="1"/>
    </xf>
    <xf numFmtId="0" fontId="12" fillId="0" borderId="19" xfId="0" applyFont="1" applyBorder="1" applyAlignment="1">
      <alignment horizontal="center" vertical="top" wrapText="1" shrinkToFit="1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9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29" fillId="0" borderId="9" xfId="0" applyFont="1" applyBorder="1" applyAlignment="1">
      <alignment horizontal="left"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left" vertical="top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>
      <alignment horizontal="left"/>
    </xf>
    <xf numFmtId="0" fontId="12" fillId="0" borderId="0" xfId="0" applyFont="1" applyAlignment="1">
      <alignment horizontal="left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5" xfId="0" applyNumberFormat="1" applyFont="1" applyBorder="1" applyAlignment="1" applyProtection="1">
      <alignment horizontal="center" vertical="center"/>
      <protection locked="0"/>
    </xf>
    <xf numFmtId="164" fontId="9" fillId="0" borderId="8" xfId="0" applyNumberFormat="1" applyFont="1" applyBorder="1" applyAlignment="1" applyProtection="1">
      <alignment horizontal="center" vertical="center"/>
      <protection locked="0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164" fontId="9" fillId="0" borderId="7" xfId="0" applyNumberFormat="1" applyFont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16" fontId="12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0" fontId="9" fillId="0" borderId="29" xfId="0" applyFont="1" applyBorder="1" applyAlignment="1" applyProtection="1">
      <alignment horizontal="left" vertical="center" shrinkToFit="1"/>
      <protection locked="0"/>
    </xf>
    <xf numFmtId="0" fontId="9" fillId="0" borderId="17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165" fontId="9" fillId="0" borderId="17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19" xfId="0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9" xfId="0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05"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ont>
        <color auto="1"/>
      </font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99CCFF"/>
      <color rgb="FFFFABAB"/>
      <color rgb="FFFFBDBD"/>
      <color rgb="FFFFA7A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</xdr:row>
          <xdr:rowOff>203200</xdr:rowOff>
        </xdr:from>
        <xdr:to>
          <xdr:col>43</xdr:col>
          <xdr:colOff>431800</xdr:colOff>
          <xdr:row>4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35721</xdr:colOff>
      <xdr:row>1</xdr:row>
      <xdr:rowOff>46488</xdr:rowOff>
    </xdr:from>
    <xdr:to>
      <xdr:col>5</xdr:col>
      <xdr:colOff>523876</xdr:colOff>
      <xdr:row>9</xdr:row>
      <xdr:rowOff>80962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3190" y="260801"/>
          <a:ext cx="1690686" cy="167753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</xdr:row>
          <xdr:rowOff>203200</xdr:rowOff>
        </xdr:from>
        <xdr:to>
          <xdr:col>43</xdr:col>
          <xdr:colOff>431800</xdr:colOff>
          <xdr:row>5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</xdr:row>
          <xdr:rowOff>203200</xdr:rowOff>
        </xdr:from>
        <xdr:to>
          <xdr:col>43</xdr:col>
          <xdr:colOff>431800</xdr:colOff>
          <xdr:row>6</xdr:row>
          <xdr:rowOff>25400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5</xdr:row>
          <xdr:rowOff>203200</xdr:rowOff>
        </xdr:from>
        <xdr:to>
          <xdr:col>43</xdr:col>
          <xdr:colOff>431800</xdr:colOff>
          <xdr:row>7</xdr:row>
          <xdr:rowOff>25400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6</xdr:row>
          <xdr:rowOff>203200</xdr:rowOff>
        </xdr:from>
        <xdr:to>
          <xdr:col>43</xdr:col>
          <xdr:colOff>431800</xdr:colOff>
          <xdr:row>8</xdr:row>
          <xdr:rowOff>38100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7</xdr:row>
          <xdr:rowOff>203200</xdr:rowOff>
        </xdr:from>
        <xdr:to>
          <xdr:col>43</xdr:col>
          <xdr:colOff>431800</xdr:colOff>
          <xdr:row>9</xdr:row>
          <xdr:rowOff>25400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8</xdr:row>
          <xdr:rowOff>203200</xdr:rowOff>
        </xdr:from>
        <xdr:to>
          <xdr:col>43</xdr:col>
          <xdr:colOff>431800</xdr:colOff>
          <xdr:row>10</xdr:row>
          <xdr:rowOff>38100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9</xdr:row>
          <xdr:rowOff>203200</xdr:rowOff>
        </xdr:from>
        <xdr:to>
          <xdr:col>43</xdr:col>
          <xdr:colOff>431800</xdr:colOff>
          <xdr:row>11</xdr:row>
          <xdr:rowOff>25400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10</xdr:row>
          <xdr:rowOff>203200</xdr:rowOff>
        </xdr:from>
        <xdr:to>
          <xdr:col>43</xdr:col>
          <xdr:colOff>431800</xdr:colOff>
          <xdr:row>12</xdr:row>
          <xdr:rowOff>38100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11</xdr:row>
          <xdr:rowOff>203200</xdr:rowOff>
        </xdr:from>
        <xdr:to>
          <xdr:col>43</xdr:col>
          <xdr:colOff>431800</xdr:colOff>
          <xdr:row>13</xdr:row>
          <xdr:rowOff>38100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12</xdr:row>
          <xdr:rowOff>203200</xdr:rowOff>
        </xdr:from>
        <xdr:to>
          <xdr:col>43</xdr:col>
          <xdr:colOff>431800</xdr:colOff>
          <xdr:row>14</xdr:row>
          <xdr:rowOff>38100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13</xdr:row>
          <xdr:rowOff>203200</xdr:rowOff>
        </xdr:from>
        <xdr:to>
          <xdr:col>43</xdr:col>
          <xdr:colOff>431800</xdr:colOff>
          <xdr:row>15</xdr:row>
          <xdr:rowOff>38100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14</xdr:row>
          <xdr:rowOff>203200</xdr:rowOff>
        </xdr:from>
        <xdr:to>
          <xdr:col>43</xdr:col>
          <xdr:colOff>431800</xdr:colOff>
          <xdr:row>16</xdr:row>
          <xdr:rowOff>38100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15</xdr:row>
          <xdr:rowOff>203200</xdr:rowOff>
        </xdr:from>
        <xdr:to>
          <xdr:col>43</xdr:col>
          <xdr:colOff>431800</xdr:colOff>
          <xdr:row>17</xdr:row>
          <xdr:rowOff>38100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16</xdr:row>
          <xdr:rowOff>203200</xdr:rowOff>
        </xdr:from>
        <xdr:to>
          <xdr:col>43</xdr:col>
          <xdr:colOff>431800</xdr:colOff>
          <xdr:row>18</xdr:row>
          <xdr:rowOff>38100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17</xdr:row>
          <xdr:rowOff>203200</xdr:rowOff>
        </xdr:from>
        <xdr:to>
          <xdr:col>43</xdr:col>
          <xdr:colOff>431800</xdr:colOff>
          <xdr:row>19</xdr:row>
          <xdr:rowOff>38100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18</xdr:row>
          <xdr:rowOff>203200</xdr:rowOff>
        </xdr:from>
        <xdr:to>
          <xdr:col>43</xdr:col>
          <xdr:colOff>431800</xdr:colOff>
          <xdr:row>20</xdr:row>
          <xdr:rowOff>38100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19</xdr:row>
          <xdr:rowOff>203200</xdr:rowOff>
        </xdr:from>
        <xdr:to>
          <xdr:col>43</xdr:col>
          <xdr:colOff>431800</xdr:colOff>
          <xdr:row>21</xdr:row>
          <xdr:rowOff>38100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20</xdr:row>
          <xdr:rowOff>203200</xdr:rowOff>
        </xdr:from>
        <xdr:to>
          <xdr:col>43</xdr:col>
          <xdr:colOff>431800</xdr:colOff>
          <xdr:row>22</xdr:row>
          <xdr:rowOff>25400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21</xdr:row>
          <xdr:rowOff>203200</xdr:rowOff>
        </xdr:from>
        <xdr:to>
          <xdr:col>43</xdr:col>
          <xdr:colOff>431800</xdr:colOff>
          <xdr:row>23</xdr:row>
          <xdr:rowOff>12700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22</xdr:row>
          <xdr:rowOff>203200</xdr:rowOff>
        </xdr:from>
        <xdr:to>
          <xdr:col>43</xdr:col>
          <xdr:colOff>431800</xdr:colOff>
          <xdr:row>24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23</xdr:row>
          <xdr:rowOff>203200</xdr:rowOff>
        </xdr:from>
        <xdr:to>
          <xdr:col>43</xdr:col>
          <xdr:colOff>431800</xdr:colOff>
          <xdr:row>24</xdr:row>
          <xdr:rowOff>215900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24</xdr:row>
          <xdr:rowOff>203200</xdr:rowOff>
        </xdr:from>
        <xdr:to>
          <xdr:col>43</xdr:col>
          <xdr:colOff>431800</xdr:colOff>
          <xdr:row>26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25</xdr:row>
          <xdr:rowOff>203200</xdr:rowOff>
        </xdr:from>
        <xdr:to>
          <xdr:col>43</xdr:col>
          <xdr:colOff>431800</xdr:colOff>
          <xdr:row>27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26</xdr:row>
          <xdr:rowOff>203200</xdr:rowOff>
        </xdr:from>
        <xdr:to>
          <xdr:col>43</xdr:col>
          <xdr:colOff>431800</xdr:colOff>
          <xdr:row>27</xdr:row>
          <xdr:rowOff>215900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27</xdr:row>
          <xdr:rowOff>203200</xdr:rowOff>
        </xdr:from>
        <xdr:to>
          <xdr:col>43</xdr:col>
          <xdr:colOff>431800</xdr:colOff>
          <xdr:row>29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28</xdr:row>
          <xdr:rowOff>203200</xdr:rowOff>
        </xdr:from>
        <xdr:to>
          <xdr:col>43</xdr:col>
          <xdr:colOff>431800</xdr:colOff>
          <xdr:row>30</xdr:row>
          <xdr:rowOff>25400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29</xdr:row>
          <xdr:rowOff>203200</xdr:rowOff>
        </xdr:from>
        <xdr:to>
          <xdr:col>43</xdr:col>
          <xdr:colOff>431800</xdr:colOff>
          <xdr:row>31</xdr:row>
          <xdr:rowOff>12700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30</xdr:row>
          <xdr:rowOff>203200</xdr:rowOff>
        </xdr:from>
        <xdr:to>
          <xdr:col>43</xdr:col>
          <xdr:colOff>431800</xdr:colOff>
          <xdr:row>32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31</xdr:row>
          <xdr:rowOff>203200</xdr:rowOff>
        </xdr:from>
        <xdr:to>
          <xdr:col>43</xdr:col>
          <xdr:colOff>431800</xdr:colOff>
          <xdr:row>33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32</xdr:row>
          <xdr:rowOff>203200</xdr:rowOff>
        </xdr:from>
        <xdr:to>
          <xdr:col>43</xdr:col>
          <xdr:colOff>431800</xdr:colOff>
          <xdr:row>34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33</xdr:row>
          <xdr:rowOff>203200</xdr:rowOff>
        </xdr:from>
        <xdr:to>
          <xdr:col>43</xdr:col>
          <xdr:colOff>431800</xdr:colOff>
          <xdr:row>35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34</xdr:row>
          <xdr:rowOff>203200</xdr:rowOff>
        </xdr:from>
        <xdr:to>
          <xdr:col>43</xdr:col>
          <xdr:colOff>431800</xdr:colOff>
          <xdr:row>36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35</xdr:row>
          <xdr:rowOff>203200</xdr:rowOff>
        </xdr:from>
        <xdr:to>
          <xdr:col>43</xdr:col>
          <xdr:colOff>431800</xdr:colOff>
          <xdr:row>37</xdr:row>
          <xdr:rowOff>25400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36</xdr:row>
          <xdr:rowOff>203200</xdr:rowOff>
        </xdr:from>
        <xdr:to>
          <xdr:col>43</xdr:col>
          <xdr:colOff>431800</xdr:colOff>
          <xdr:row>38</xdr:row>
          <xdr:rowOff>38100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37</xdr:row>
          <xdr:rowOff>203200</xdr:rowOff>
        </xdr:from>
        <xdr:to>
          <xdr:col>43</xdr:col>
          <xdr:colOff>431800</xdr:colOff>
          <xdr:row>39</xdr:row>
          <xdr:rowOff>38100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38</xdr:row>
          <xdr:rowOff>203200</xdr:rowOff>
        </xdr:from>
        <xdr:to>
          <xdr:col>43</xdr:col>
          <xdr:colOff>431800</xdr:colOff>
          <xdr:row>40</xdr:row>
          <xdr:rowOff>38100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39</xdr:row>
          <xdr:rowOff>203200</xdr:rowOff>
        </xdr:from>
        <xdr:to>
          <xdr:col>43</xdr:col>
          <xdr:colOff>431800</xdr:colOff>
          <xdr:row>41</xdr:row>
          <xdr:rowOff>25400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40</xdr:row>
          <xdr:rowOff>203200</xdr:rowOff>
        </xdr:from>
        <xdr:to>
          <xdr:col>43</xdr:col>
          <xdr:colOff>431800</xdr:colOff>
          <xdr:row>42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41</xdr:row>
          <xdr:rowOff>203200</xdr:rowOff>
        </xdr:from>
        <xdr:to>
          <xdr:col>43</xdr:col>
          <xdr:colOff>431800</xdr:colOff>
          <xdr:row>43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42</xdr:row>
          <xdr:rowOff>203200</xdr:rowOff>
        </xdr:from>
        <xdr:to>
          <xdr:col>43</xdr:col>
          <xdr:colOff>431800</xdr:colOff>
          <xdr:row>44</xdr:row>
          <xdr:rowOff>25400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43</xdr:row>
          <xdr:rowOff>203200</xdr:rowOff>
        </xdr:from>
        <xdr:to>
          <xdr:col>43</xdr:col>
          <xdr:colOff>431800</xdr:colOff>
          <xdr:row>45</xdr:row>
          <xdr:rowOff>38100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</xdr:row>
          <xdr:rowOff>139700</xdr:rowOff>
        </xdr:from>
        <xdr:to>
          <xdr:col>20</xdr:col>
          <xdr:colOff>482600</xdr:colOff>
          <xdr:row>4</xdr:row>
          <xdr:rowOff>38100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</xdr:row>
          <xdr:rowOff>177800</xdr:rowOff>
        </xdr:from>
        <xdr:to>
          <xdr:col>20</xdr:col>
          <xdr:colOff>406400</xdr:colOff>
          <xdr:row>5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</xdr:row>
          <xdr:rowOff>139700</xdr:rowOff>
        </xdr:from>
        <xdr:to>
          <xdr:col>20</xdr:col>
          <xdr:colOff>482600</xdr:colOff>
          <xdr:row>6</xdr:row>
          <xdr:rowOff>38100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</xdr:row>
          <xdr:rowOff>177800</xdr:rowOff>
        </xdr:from>
        <xdr:to>
          <xdr:col>20</xdr:col>
          <xdr:colOff>406400</xdr:colOff>
          <xdr:row>7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</xdr:row>
          <xdr:rowOff>139700</xdr:rowOff>
        </xdr:from>
        <xdr:to>
          <xdr:col>20</xdr:col>
          <xdr:colOff>482600</xdr:colOff>
          <xdr:row>8</xdr:row>
          <xdr:rowOff>38100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7</xdr:row>
          <xdr:rowOff>177800</xdr:rowOff>
        </xdr:from>
        <xdr:to>
          <xdr:col>20</xdr:col>
          <xdr:colOff>406400</xdr:colOff>
          <xdr:row>9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8</xdr:row>
          <xdr:rowOff>139700</xdr:rowOff>
        </xdr:from>
        <xdr:to>
          <xdr:col>20</xdr:col>
          <xdr:colOff>482600</xdr:colOff>
          <xdr:row>10</xdr:row>
          <xdr:rowOff>38100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9</xdr:row>
          <xdr:rowOff>177800</xdr:rowOff>
        </xdr:from>
        <xdr:to>
          <xdr:col>20</xdr:col>
          <xdr:colOff>406400</xdr:colOff>
          <xdr:row>11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10</xdr:row>
          <xdr:rowOff>139700</xdr:rowOff>
        </xdr:from>
        <xdr:to>
          <xdr:col>20</xdr:col>
          <xdr:colOff>482600</xdr:colOff>
          <xdr:row>12</xdr:row>
          <xdr:rowOff>38100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11</xdr:row>
          <xdr:rowOff>177800</xdr:rowOff>
        </xdr:from>
        <xdr:to>
          <xdr:col>20</xdr:col>
          <xdr:colOff>406400</xdr:colOff>
          <xdr:row>13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12</xdr:row>
          <xdr:rowOff>139700</xdr:rowOff>
        </xdr:from>
        <xdr:to>
          <xdr:col>20</xdr:col>
          <xdr:colOff>482600</xdr:colOff>
          <xdr:row>14</xdr:row>
          <xdr:rowOff>38100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13</xdr:row>
          <xdr:rowOff>177800</xdr:rowOff>
        </xdr:from>
        <xdr:to>
          <xdr:col>20</xdr:col>
          <xdr:colOff>406400</xdr:colOff>
          <xdr:row>15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14</xdr:row>
          <xdr:rowOff>139700</xdr:rowOff>
        </xdr:from>
        <xdr:to>
          <xdr:col>20</xdr:col>
          <xdr:colOff>482600</xdr:colOff>
          <xdr:row>16</xdr:row>
          <xdr:rowOff>38100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15</xdr:row>
          <xdr:rowOff>177800</xdr:rowOff>
        </xdr:from>
        <xdr:to>
          <xdr:col>20</xdr:col>
          <xdr:colOff>406400</xdr:colOff>
          <xdr:row>17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16</xdr:row>
          <xdr:rowOff>139700</xdr:rowOff>
        </xdr:from>
        <xdr:to>
          <xdr:col>20</xdr:col>
          <xdr:colOff>482600</xdr:colOff>
          <xdr:row>18</xdr:row>
          <xdr:rowOff>38100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3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17</xdr:row>
          <xdr:rowOff>177800</xdr:rowOff>
        </xdr:from>
        <xdr:to>
          <xdr:col>20</xdr:col>
          <xdr:colOff>406400</xdr:colOff>
          <xdr:row>19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18</xdr:row>
          <xdr:rowOff>139700</xdr:rowOff>
        </xdr:from>
        <xdr:to>
          <xdr:col>20</xdr:col>
          <xdr:colOff>482600</xdr:colOff>
          <xdr:row>20</xdr:row>
          <xdr:rowOff>38100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19</xdr:row>
          <xdr:rowOff>177800</xdr:rowOff>
        </xdr:from>
        <xdr:to>
          <xdr:col>20</xdr:col>
          <xdr:colOff>406400</xdr:colOff>
          <xdr:row>21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20</xdr:row>
          <xdr:rowOff>139700</xdr:rowOff>
        </xdr:from>
        <xdr:to>
          <xdr:col>20</xdr:col>
          <xdr:colOff>482600</xdr:colOff>
          <xdr:row>22</xdr:row>
          <xdr:rowOff>38100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21</xdr:row>
          <xdr:rowOff>177800</xdr:rowOff>
        </xdr:from>
        <xdr:to>
          <xdr:col>20</xdr:col>
          <xdr:colOff>406400</xdr:colOff>
          <xdr:row>23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22</xdr:row>
          <xdr:rowOff>139700</xdr:rowOff>
        </xdr:from>
        <xdr:to>
          <xdr:col>20</xdr:col>
          <xdr:colOff>482600</xdr:colOff>
          <xdr:row>24</xdr:row>
          <xdr:rowOff>38100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3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23</xdr:row>
          <xdr:rowOff>177800</xdr:rowOff>
        </xdr:from>
        <xdr:to>
          <xdr:col>20</xdr:col>
          <xdr:colOff>406400</xdr:colOff>
          <xdr:row>25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3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24</xdr:row>
          <xdr:rowOff>139700</xdr:rowOff>
        </xdr:from>
        <xdr:to>
          <xdr:col>20</xdr:col>
          <xdr:colOff>482600</xdr:colOff>
          <xdr:row>26</xdr:row>
          <xdr:rowOff>38100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25</xdr:row>
          <xdr:rowOff>177800</xdr:rowOff>
        </xdr:from>
        <xdr:to>
          <xdr:col>20</xdr:col>
          <xdr:colOff>406400</xdr:colOff>
          <xdr:row>27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3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26</xdr:row>
          <xdr:rowOff>139700</xdr:rowOff>
        </xdr:from>
        <xdr:to>
          <xdr:col>20</xdr:col>
          <xdr:colOff>482600</xdr:colOff>
          <xdr:row>28</xdr:row>
          <xdr:rowOff>38100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27</xdr:row>
          <xdr:rowOff>177800</xdr:rowOff>
        </xdr:from>
        <xdr:to>
          <xdr:col>20</xdr:col>
          <xdr:colOff>406400</xdr:colOff>
          <xdr:row>29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3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28</xdr:row>
          <xdr:rowOff>139700</xdr:rowOff>
        </xdr:from>
        <xdr:to>
          <xdr:col>20</xdr:col>
          <xdr:colOff>482600</xdr:colOff>
          <xdr:row>30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3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29</xdr:row>
          <xdr:rowOff>177800</xdr:rowOff>
        </xdr:from>
        <xdr:to>
          <xdr:col>20</xdr:col>
          <xdr:colOff>406400</xdr:colOff>
          <xdr:row>31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3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30</xdr:row>
          <xdr:rowOff>139700</xdr:rowOff>
        </xdr:from>
        <xdr:to>
          <xdr:col>20</xdr:col>
          <xdr:colOff>482600</xdr:colOff>
          <xdr:row>32</xdr:row>
          <xdr:rowOff>38100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3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31</xdr:row>
          <xdr:rowOff>177800</xdr:rowOff>
        </xdr:from>
        <xdr:to>
          <xdr:col>20</xdr:col>
          <xdr:colOff>406400</xdr:colOff>
          <xdr:row>33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3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32</xdr:row>
          <xdr:rowOff>139700</xdr:rowOff>
        </xdr:from>
        <xdr:to>
          <xdr:col>20</xdr:col>
          <xdr:colOff>482600</xdr:colOff>
          <xdr:row>34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3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33</xdr:row>
          <xdr:rowOff>177800</xdr:rowOff>
        </xdr:from>
        <xdr:to>
          <xdr:col>20</xdr:col>
          <xdr:colOff>406400</xdr:colOff>
          <xdr:row>35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3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34</xdr:row>
          <xdr:rowOff>139700</xdr:rowOff>
        </xdr:from>
        <xdr:to>
          <xdr:col>20</xdr:col>
          <xdr:colOff>482600</xdr:colOff>
          <xdr:row>36</xdr:row>
          <xdr:rowOff>38100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3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35</xdr:row>
          <xdr:rowOff>177800</xdr:rowOff>
        </xdr:from>
        <xdr:to>
          <xdr:col>20</xdr:col>
          <xdr:colOff>406400</xdr:colOff>
          <xdr:row>37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3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36</xdr:row>
          <xdr:rowOff>139700</xdr:rowOff>
        </xdr:from>
        <xdr:to>
          <xdr:col>20</xdr:col>
          <xdr:colOff>482600</xdr:colOff>
          <xdr:row>38</xdr:row>
          <xdr:rowOff>38100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3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37</xdr:row>
          <xdr:rowOff>177800</xdr:rowOff>
        </xdr:from>
        <xdr:to>
          <xdr:col>20</xdr:col>
          <xdr:colOff>406400</xdr:colOff>
          <xdr:row>39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3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38</xdr:row>
          <xdr:rowOff>139700</xdr:rowOff>
        </xdr:from>
        <xdr:to>
          <xdr:col>20</xdr:col>
          <xdr:colOff>482600</xdr:colOff>
          <xdr:row>40</xdr:row>
          <xdr:rowOff>38100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3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39</xdr:row>
          <xdr:rowOff>177800</xdr:rowOff>
        </xdr:from>
        <xdr:to>
          <xdr:col>20</xdr:col>
          <xdr:colOff>406400</xdr:colOff>
          <xdr:row>41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40</xdr:row>
          <xdr:rowOff>139700</xdr:rowOff>
        </xdr:from>
        <xdr:to>
          <xdr:col>20</xdr:col>
          <xdr:colOff>482600</xdr:colOff>
          <xdr:row>42</xdr:row>
          <xdr:rowOff>38100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3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41</xdr:row>
          <xdr:rowOff>177800</xdr:rowOff>
        </xdr:from>
        <xdr:to>
          <xdr:col>20</xdr:col>
          <xdr:colOff>406400</xdr:colOff>
          <xdr:row>43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3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42</xdr:row>
          <xdr:rowOff>139700</xdr:rowOff>
        </xdr:from>
        <xdr:to>
          <xdr:col>20</xdr:col>
          <xdr:colOff>482600</xdr:colOff>
          <xdr:row>44</xdr:row>
          <xdr:rowOff>38100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43</xdr:row>
          <xdr:rowOff>177800</xdr:rowOff>
        </xdr:from>
        <xdr:to>
          <xdr:col>20</xdr:col>
          <xdr:colOff>406400</xdr:colOff>
          <xdr:row>45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3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44</xdr:row>
          <xdr:rowOff>139700</xdr:rowOff>
        </xdr:from>
        <xdr:to>
          <xdr:col>20</xdr:col>
          <xdr:colOff>482600</xdr:colOff>
          <xdr:row>46</xdr:row>
          <xdr:rowOff>38100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3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45</xdr:row>
          <xdr:rowOff>177800</xdr:rowOff>
        </xdr:from>
        <xdr:to>
          <xdr:col>20</xdr:col>
          <xdr:colOff>406400</xdr:colOff>
          <xdr:row>47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3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46</xdr:row>
          <xdr:rowOff>139700</xdr:rowOff>
        </xdr:from>
        <xdr:to>
          <xdr:col>20</xdr:col>
          <xdr:colOff>482600</xdr:colOff>
          <xdr:row>48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3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47</xdr:row>
          <xdr:rowOff>177800</xdr:rowOff>
        </xdr:from>
        <xdr:to>
          <xdr:col>20</xdr:col>
          <xdr:colOff>406400</xdr:colOff>
          <xdr:row>49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48</xdr:row>
          <xdr:rowOff>139700</xdr:rowOff>
        </xdr:from>
        <xdr:to>
          <xdr:col>20</xdr:col>
          <xdr:colOff>482600</xdr:colOff>
          <xdr:row>50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3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49</xdr:row>
          <xdr:rowOff>177800</xdr:rowOff>
        </xdr:from>
        <xdr:to>
          <xdr:col>20</xdr:col>
          <xdr:colOff>406400</xdr:colOff>
          <xdr:row>51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50</xdr:row>
          <xdr:rowOff>139700</xdr:rowOff>
        </xdr:from>
        <xdr:to>
          <xdr:col>20</xdr:col>
          <xdr:colOff>482600</xdr:colOff>
          <xdr:row>52</xdr:row>
          <xdr:rowOff>38100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3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51</xdr:row>
          <xdr:rowOff>177800</xdr:rowOff>
        </xdr:from>
        <xdr:to>
          <xdr:col>20</xdr:col>
          <xdr:colOff>406400</xdr:colOff>
          <xdr:row>53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3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52</xdr:row>
          <xdr:rowOff>139700</xdr:rowOff>
        </xdr:from>
        <xdr:to>
          <xdr:col>20</xdr:col>
          <xdr:colOff>482600</xdr:colOff>
          <xdr:row>54</xdr:row>
          <xdr:rowOff>38100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3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53</xdr:row>
          <xdr:rowOff>177800</xdr:rowOff>
        </xdr:from>
        <xdr:to>
          <xdr:col>20</xdr:col>
          <xdr:colOff>406400</xdr:colOff>
          <xdr:row>55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3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54</xdr:row>
          <xdr:rowOff>139700</xdr:rowOff>
        </xdr:from>
        <xdr:to>
          <xdr:col>20</xdr:col>
          <xdr:colOff>482600</xdr:colOff>
          <xdr:row>56</xdr:row>
          <xdr:rowOff>38100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3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55</xdr:row>
          <xdr:rowOff>177800</xdr:rowOff>
        </xdr:from>
        <xdr:to>
          <xdr:col>20</xdr:col>
          <xdr:colOff>406400</xdr:colOff>
          <xdr:row>57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3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56</xdr:row>
          <xdr:rowOff>139700</xdr:rowOff>
        </xdr:from>
        <xdr:to>
          <xdr:col>20</xdr:col>
          <xdr:colOff>482600</xdr:colOff>
          <xdr:row>58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3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57</xdr:row>
          <xdr:rowOff>177800</xdr:rowOff>
        </xdr:from>
        <xdr:to>
          <xdr:col>20</xdr:col>
          <xdr:colOff>406400</xdr:colOff>
          <xdr:row>59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3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58</xdr:row>
          <xdr:rowOff>139700</xdr:rowOff>
        </xdr:from>
        <xdr:to>
          <xdr:col>20</xdr:col>
          <xdr:colOff>482600</xdr:colOff>
          <xdr:row>60</xdr:row>
          <xdr:rowOff>38100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3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59</xdr:row>
          <xdr:rowOff>177800</xdr:rowOff>
        </xdr:from>
        <xdr:to>
          <xdr:col>20</xdr:col>
          <xdr:colOff>406400</xdr:colOff>
          <xdr:row>61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60</xdr:row>
          <xdr:rowOff>139700</xdr:rowOff>
        </xdr:from>
        <xdr:to>
          <xdr:col>20</xdr:col>
          <xdr:colOff>482600</xdr:colOff>
          <xdr:row>62</xdr:row>
          <xdr:rowOff>38100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3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61</xdr:row>
          <xdr:rowOff>177800</xdr:rowOff>
        </xdr:from>
        <xdr:to>
          <xdr:col>20</xdr:col>
          <xdr:colOff>406400</xdr:colOff>
          <xdr:row>63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3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Infrastructure%20Secretariat/2005-2019_GAS%20TAX/AAA%20GT%20PROGRAMS/DA-CIP/Spreadsheets/AAA_DIRECT%20ALLOCATION%20CIP_%20FINAL%20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Active Projects 2005-19"/>
      <sheetName val="Completed Projects 2005-19"/>
      <sheetName val="Active Projects 2005-19 (2)"/>
      <sheetName val="Withdrawn Projects 2005-19"/>
      <sheetName val="Contract Dates 2014-19"/>
      <sheetName val="Contract Dates - 2010-14"/>
      <sheetName val="Combined 05-14"/>
      <sheetName val="Project Info&amp;Merge-GT Extension"/>
      <sheetName val="Project Info &amp; MERGE - 05-10"/>
      <sheetName val="Contract Dates - 2005-10"/>
      <sheetName val="Base Amounts"/>
      <sheetName val="Abram's Village"/>
      <sheetName val="Abram's Detailed BA"/>
      <sheetName val="Alberton"/>
      <sheetName val="ALBERTON Detailed BA"/>
      <sheetName val="Borden"/>
      <sheetName val="BOR_ CAR Detailed BA"/>
      <sheetName val="Charlottetown"/>
      <sheetName val="Ch'town Detailed BA"/>
      <sheetName val="Cornwall"/>
      <sheetName val="Cornwall Detailed BA"/>
      <sheetName val="Crapaud"/>
      <sheetName val="Crapaud Detailed BA"/>
      <sheetName val="Georgetown"/>
      <sheetName val="GEORGETOWN Detailed BA"/>
      <sheetName val="Hunter River"/>
      <sheetName val="Hunter River Detailed BA"/>
      <sheetName val="Kensington"/>
      <sheetName val="Kensington Detailed BA"/>
      <sheetName val="Kinkora"/>
      <sheetName val="Kinkora Detailed BA"/>
      <sheetName val="Miscouche"/>
      <sheetName val="Miscouche Detailed BA"/>
      <sheetName val="Montague"/>
      <sheetName val="Montague Detailed BA"/>
      <sheetName val="Morell"/>
      <sheetName val="Morell Detailed BA"/>
      <sheetName val="Murray Harbour"/>
      <sheetName val="Murray Harbour Detaled BA"/>
      <sheetName val="Mt. Stewart"/>
      <sheetName val="Mt. Stewart Detailed BA"/>
      <sheetName val="North Rustico"/>
      <sheetName val="North Rustico Detailed BA"/>
      <sheetName val="O'Leary"/>
      <sheetName val="O'Leary Detailed BA"/>
      <sheetName val="Resort Mun."/>
      <sheetName val="Resort Mun Detailed BA"/>
      <sheetName val="Souris"/>
      <sheetName val="Souris Detailed BA"/>
      <sheetName val="St. Peter's Bay"/>
      <sheetName val="St. Peter's Bay BA"/>
      <sheetName val="Stratford"/>
      <sheetName val="Stratford Detailed BA"/>
      <sheetName val="Summerside"/>
      <sheetName val="Summerside Detailed BA"/>
      <sheetName val="Tignish"/>
      <sheetName val="Tignish Detailed BA"/>
      <sheetName val="Tyne Valley"/>
      <sheetName val="Tyne Valley Detailed BA"/>
      <sheetName val="Victoria"/>
      <sheetName val="Victoria Detailed BA"/>
      <sheetName val="Wellington"/>
      <sheetName val="Wellington Detailed BA"/>
      <sheetName val="2018-19 Approved"/>
    </sheetNames>
    <sheetDataSet>
      <sheetData sheetId="0">
        <row r="12">
          <cell r="O12" t="str">
            <v>Broadband and Connectivity</v>
          </cell>
          <cell r="P12" t="str">
            <v>Yes</v>
          </cell>
        </row>
        <row r="13">
          <cell r="O13" t="str">
            <v>Brownfield Redevelopment</v>
          </cell>
          <cell r="P13" t="str">
            <v>No</v>
          </cell>
        </row>
        <row r="14">
          <cell r="O14" t="str">
            <v>Capacity Building</v>
          </cell>
        </row>
        <row r="15">
          <cell r="O15" t="str">
            <v>Community Energy Systems</v>
          </cell>
        </row>
        <row r="16">
          <cell r="O16" t="str">
            <v>Culture</v>
          </cell>
        </row>
        <row r="17">
          <cell r="O17" t="str">
            <v>Disaster Mitigation</v>
          </cell>
        </row>
        <row r="18">
          <cell r="O18" t="str">
            <v>Drinking Water</v>
          </cell>
        </row>
        <row r="19">
          <cell r="O19" t="str">
            <v>Highways</v>
          </cell>
        </row>
        <row r="20">
          <cell r="O20" t="str">
            <v>Local and Regional Airports</v>
          </cell>
        </row>
        <row r="21">
          <cell r="O21" t="str">
            <v>Local Roads and Bridges</v>
          </cell>
        </row>
        <row r="22">
          <cell r="O22" t="str">
            <v>Public Transit</v>
          </cell>
        </row>
        <row r="23">
          <cell r="O23" t="str">
            <v>Recreation</v>
          </cell>
        </row>
        <row r="24">
          <cell r="O24" t="str">
            <v>Short Line Rail</v>
          </cell>
        </row>
        <row r="25">
          <cell r="O25" t="str">
            <v>Short-Sea Shipping</v>
          </cell>
        </row>
        <row r="26">
          <cell r="O26" t="str">
            <v>Solid Waste Management</v>
          </cell>
        </row>
        <row r="27">
          <cell r="O27" t="str">
            <v>Sport</v>
          </cell>
        </row>
        <row r="28">
          <cell r="O28" t="str">
            <v>Tourism</v>
          </cell>
        </row>
        <row r="29">
          <cell r="O29" t="str">
            <v>Wastewater Infrastructure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5" totalsRowShown="0">
  <autoFilter ref="A1:B5" xr:uid="{00000000-0009-0000-0100-000002000000}"/>
  <tableColumns count="2">
    <tableColumn id="1" xr3:uid="{00000000-0010-0000-0000-000001000000}" name="Row" dataDxfId="104"/>
    <tableColumn id="2" xr3:uid="{00000000-0010-0000-0000-000002000000}" name="Sport Infrastructur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le11" displayName="Table11" ref="AB1:AC16" totalsRowShown="0">
  <autoFilter ref="AB1:AC16" xr:uid="{00000000-0009-0000-0100-00000B000000}"/>
  <tableColumns count="2">
    <tableColumn id="1" xr3:uid="{00000000-0010-0000-0900-000001000000}" name="Row" dataDxfId="95"/>
    <tableColumn id="2" xr3:uid="{00000000-0010-0000-0900-000002000000}" name="Drinking Water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le12" displayName="Table12" ref="AE1:AF12" totalsRowShown="0">
  <autoFilter ref="AE1:AF12" xr:uid="{00000000-0009-0000-0100-00000C000000}"/>
  <tableColumns count="2">
    <tableColumn id="1" xr3:uid="{00000000-0010-0000-0A00-000001000000}" name="Row" dataDxfId="94"/>
    <tableColumn id="2" xr3:uid="{00000000-0010-0000-0A00-000002000000}" name="Public Transit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le13" displayName="Table13" ref="AH1:AI16" totalsRowShown="0">
  <autoFilter ref="AH1:AI16" xr:uid="{00000000-0009-0000-0100-00000D000000}"/>
  <tableColumns count="2">
    <tableColumn id="1" xr3:uid="{00000000-0010-0000-0B00-000001000000}" name="Row" dataDxfId="93"/>
    <tableColumn id="2" xr3:uid="{00000000-0010-0000-0B00-000002000000}" name="Wastewater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14" displayName="Table14" ref="AK1:AL7" totalsRowShown="0">
  <autoFilter ref="AK1:AL7" xr:uid="{00000000-0009-0000-0100-00000E000000}"/>
  <tableColumns count="2">
    <tableColumn id="1" xr3:uid="{00000000-0010-0000-0C00-000001000000}" name="Row" dataDxfId="92"/>
    <tableColumn id="2" xr3:uid="{00000000-0010-0000-0C00-000002000000}" name="Resilienc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15" displayName="Table15" ref="AQ1:AR9" totalsRowShown="0">
  <autoFilter ref="AQ1:AR9" xr:uid="{00000000-0009-0000-0100-00000F000000}"/>
  <tableColumns count="2">
    <tableColumn id="1" xr3:uid="{00000000-0010-0000-0D00-000001000000}" name="Row" dataDxfId="91"/>
    <tableColumn id="2" xr3:uid="{00000000-0010-0000-0D00-000002000000}" name="Community Energy Systems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16" displayName="Table16" ref="AT1:AU24" totalsRowShown="0">
  <autoFilter ref="AT1:AU24" xr:uid="{00000000-0009-0000-0100-000010000000}"/>
  <tableColumns count="2">
    <tableColumn id="1" xr3:uid="{00000000-0010-0000-0E00-000001000000}" name="Row" dataDxfId="90"/>
    <tableColumn id="2" xr3:uid="{00000000-0010-0000-0E00-000002000000}" name="Local Roads and Bridges and Highways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7" displayName="Table17" ref="AN1:AO7" totalsRowShown="0">
  <autoFilter ref="AN1:AO7" xr:uid="{00000000-0009-0000-0100-000011000000}"/>
  <tableColumns count="2">
    <tableColumn id="1" xr3:uid="{00000000-0010-0000-0F00-000001000000}" name="Row" dataDxfId="89"/>
    <tableColumn id="2" xr3:uid="{00000000-0010-0000-0F00-000002000000}" name="Regional and Local Airports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0000000}" name="Table1" displayName="Table1" ref="A1:A19" totalsRowShown="0" headerRowDxfId="88" dataDxfId="87" tableBorderDxfId="86">
  <autoFilter ref="A1:A19" xr:uid="{00000000-0009-0000-0100-000001000000}"/>
  <tableColumns count="1">
    <tableColumn id="1" xr3:uid="{00000000-0010-0000-1000-000001000000}" name="Eligible Project Categories" dataDxfId="8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D1:E4" totalsRowShown="0">
  <autoFilter ref="D1:E4" xr:uid="{00000000-0009-0000-0100-000003000000}"/>
  <tableColumns count="2">
    <tableColumn id="1" xr3:uid="{00000000-0010-0000-0100-000001000000}" name="Row" dataDxfId="103"/>
    <tableColumn id="2" xr3:uid="{00000000-0010-0000-0100-000002000000}" name="Tourism Infrastructur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G1:H5" totalsRowShown="0">
  <autoFilter ref="G1:H5" xr:uid="{00000000-0009-0000-0100-000004000000}"/>
  <tableColumns count="2">
    <tableColumn id="1" xr3:uid="{00000000-0010-0000-0200-000001000000}" name="Row" dataDxfId="102"/>
    <tableColumn id="2" xr3:uid="{00000000-0010-0000-0200-000002000000}" name="Capacity Buildin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J1:K4" totalsRowShown="0">
  <autoFilter ref="J1:K4" xr:uid="{00000000-0009-0000-0100-000005000000}"/>
  <tableColumns count="2">
    <tableColumn id="1" xr3:uid="{00000000-0010-0000-0300-000001000000}" name="Row" dataDxfId="101"/>
    <tableColumn id="2" xr3:uid="{00000000-0010-0000-0300-000002000000}" name="Recreational Infrastructur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M1:N4" totalsRowShown="0">
  <autoFilter ref="M1:N4" xr:uid="{00000000-0009-0000-0100-000006000000}"/>
  <tableColumns count="2">
    <tableColumn id="1" xr3:uid="{00000000-0010-0000-0400-000001000000}" name="Row" dataDxfId="100"/>
    <tableColumn id="2" xr3:uid="{00000000-0010-0000-0400-000002000000}" name="Cultural Infrastructur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P1:Q4" totalsRowShown="0">
  <autoFilter ref="P1:Q4" xr:uid="{00000000-0009-0000-0100-000007000000}"/>
  <tableColumns count="2">
    <tableColumn id="1" xr3:uid="{00000000-0010-0000-0500-000001000000}" name="Row" dataDxfId="99"/>
    <tableColumn id="2" xr3:uid="{00000000-0010-0000-0500-000002000000}" name="Broadband Connectivi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S1:T3" totalsRowShown="0">
  <autoFilter ref="S1:T3" xr:uid="{00000000-0009-0000-0100-000008000000}"/>
  <tableColumns count="2">
    <tableColumn id="1" xr3:uid="{00000000-0010-0000-0600-000001000000}" name="Row" dataDxfId="98"/>
    <tableColumn id="2" xr3:uid="{00000000-0010-0000-0600-000002000000}" name="Solid Waste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V1:W5" totalsRowShown="0">
  <autoFilter ref="V1:W5" xr:uid="{00000000-0009-0000-0100-000009000000}"/>
  <tableColumns count="2">
    <tableColumn id="1" xr3:uid="{00000000-0010-0000-0700-000001000000}" name="Row" dataDxfId="97"/>
    <tableColumn id="2" xr3:uid="{00000000-0010-0000-0700-000002000000}" name="Brownfield Redevelopmen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Y1:Z9" totalsRowShown="0">
  <autoFilter ref="Y1:Z9" xr:uid="{00000000-0009-0000-0100-00000A000000}"/>
  <tableColumns count="2">
    <tableColumn id="1" xr3:uid="{00000000-0010-0000-0800-000001000000}" name="Row" dataDxfId="96"/>
    <tableColumn id="2" xr3:uid="{00000000-0010-0000-0800-000002000000}" name="Short Sea Shippi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CPEI-Infrastructure@gov.pe.ca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2.xml"/><Relationship Id="rId18" Type="http://schemas.openxmlformats.org/officeDocument/2006/relationships/ctrlProp" Target="../ctrlProps/ctrlProp57.xml"/><Relationship Id="rId26" Type="http://schemas.openxmlformats.org/officeDocument/2006/relationships/ctrlProp" Target="../ctrlProps/ctrlProp65.xml"/><Relationship Id="rId39" Type="http://schemas.openxmlformats.org/officeDocument/2006/relationships/ctrlProp" Target="../ctrlProps/ctrlProp78.xml"/><Relationship Id="rId21" Type="http://schemas.openxmlformats.org/officeDocument/2006/relationships/ctrlProp" Target="../ctrlProps/ctrlProp60.xml"/><Relationship Id="rId34" Type="http://schemas.openxmlformats.org/officeDocument/2006/relationships/ctrlProp" Target="../ctrlProps/ctrlProp73.xml"/><Relationship Id="rId42" Type="http://schemas.openxmlformats.org/officeDocument/2006/relationships/ctrlProp" Target="../ctrlProps/ctrlProp81.xml"/><Relationship Id="rId47" Type="http://schemas.openxmlformats.org/officeDocument/2006/relationships/ctrlProp" Target="../ctrlProps/ctrlProp86.xml"/><Relationship Id="rId50" Type="http://schemas.openxmlformats.org/officeDocument/2006/relationships/ctrlProp" Target="../ctrlProps/ctrlProp89.xml"/><Relationship Id="rId55" Type="http://schemas.openxmlformats.org/officeDocument/2006/relationships/ctrlProp" Target="../ctrlProps/ctrlProp94.xml"/><Relationship Id="rId63" Type="http://schemas.openxmlformats.org/officeDocument/2006/relationships/ctrlProp" Target="../ctrlProps/ctrlProp102.xml"/><Relationship Id="rId7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5.xml"/><Relationship Id="rId29" Type="http://schemas.openxmlformats.org/officeDocument/2006/relationships/ctrlProp" Target="../ctrlProps/ctrlProp68.xml"/><Relationship Id="rId11" Type="http://schemas.openxmlformats.org/officeDocument/2006/relationships/ctrlProp" Target="../ctrlProps/ctrlProp50.xml"/><Relationship Id="rId24" Type="http://schemas.openxmlformats.org/officeDocument/2006/relationships/ctrlProp" Target="../ctrlProps/ctrlProp63.xml"/><Relationship Id="rId32" Type="http://schemas.openxmlformats.org/officeDocument/2006/relationships/ctrlProp" Target="../ctrlProps/ctrlProp71.xml"/><Relationship Id="rId37" Type="http://schemas.openxmlformats.org/officeDocument/2006/relationships/ctrlProp" Target="../ctrlProps/ctrlProp76.xml"/><Relationship Id="rId40" Type="http://schemas.openxmlformats.org/officeDocument/2006/relationships/ctrlProp" Target="../ctrlProps/ctrlProp79.xml"/><Relationship Id="rId45" Type="http://schemas.openxmlformats.org/officeDocument/2006/relationships/ctrlProp" Target="../ctrlProps/ctrlProp84.xml"/><Relationship Id="rId53" Type="http://schemas.openxmlformats.org/officeDocument/2006/relationships/ctrlProp" Target="../ctrlProps/ctrlProp92.xml"/><Relationship Id="rId58" Type="http://schemas.openxmlformats.org/officeDocument/2006/relationships/ctrlProp" Target="../ctrlProps/ctrlProp97.xml"/><Relationship Id="rId5" Type="http://schemas.openxmlformats.org/officeDocument/2006/relationships/ctrlProp" Target="../ctrlProps/ctrlProp44.xml"/><Relationship Id="rId61" Type="http://schemas.openxmlformats.org/officeDocument/2006/relationships/ctrlProp" Target="../ctrlProps/ctrlProp100.xml"/><Relationship Id="rId19" Type="http://schemas.openxmlformats.org/officeDocument/2006/relationships/ctrlProp" Target="../ctrlProps/ctrlProp58.xml"/><Relationship Id="rId14" Type="http://schemas.openxmlformats.org/officeDocument/2006/relationships/ctrlProp" Target="../ctrlProps/ctrlProp53.xml"/><Relationship Id="rId22" Type="http://schemas.openxmlformats.org/officeDocument/2006/relationships/ctrlProp" Target="../ctrlProps/ctrlProp61.xml"/><Relationship Id="rId27" Type="http://schemas.openxmlformats.org/officeDocument/2006/relationships/ctrlProp" Target="../ctrlProps/ctrlProp66.xml"/><Relationship Id="rId30" Type="http://schemas.openxmlformats.org/officeDocument/2006/relationships/ctrlProp" Target="../ctrlProps/ctrlProp69.xml"/><Relationship Id="rId35" Type="http://schemas.openxmlformats.org/officeDocument/2006/relationships/ctrlProp" Target="../ctrlProps/ctrlProp74.xml"/><Relationship Id="rId43" Type="http://schemas.openxmlformats.org/officeDocument/2006/relationships/ctrlProp" Target="../ctrlProps/ctrlProp82.xml"/><Relationship Id="rId48" Type="http://schemas.openxmlformats.org/officeDocument/2006/relationships/ctrlProp" Target="../ctrlProps/ctrlProp87.xml"/><Relationship Id="rId56" Type="http://schemas.openxmlformats.org/officeDocument/2006/relationships/ctrlProp" Target="../ctrlProps/ctrlProp95.xml"/><Relationship Id="rId8" Type="http://schemas.openxmlformats.org/officeDocument/2006/relationships/ctrlProp" Target="../ctrlProps/ctrlProp47.xml"/><Relationship Id="rId51" Type="http://schemas.openxmlformats.org/officeDocument/2006/relationships/ctrlProp" Target="../ctrlProps/ctrlProp9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5" Type="http://schemas.openxmlformats.org/officeDocument/2006/relationships/ctrlProp" Target="../ctrlProps/ctrlProp64.xml"/><Relationship Id="rId33" Type="http://schemas.openxmlformats.org/officeDocument/2006/relationships/ctrlProp" Target="../ctrlProps/ctrlProp72.xml"/><Relationship Id="rId38" Type="http://schemas.openxmlformats.org/officeDocument/2006/relationships/ctrlProp" Target="../ctrlProps/ctrlProp77.xml"/><Relationship Id="rId46" Type="http://schemas.openxmlformats.org/officeDocument/2006/relationships/ctrlProp" Target="../ctrlProps/ctrlProp85.xml"/><Relationship Id="rId59" Type="http://schemas.openxmlformats.org/officeDocument/2006/relationships/ctrlProp" Target="../ctrlProps/ctrlProp98.xml"/><Relationship Id="rId20" Type="http://schemas.openxmlformats.org/officeDocument/2006/relationships/ctrlProp" Target="../ctrlProps/ctrlProp59.xml"/><Relationship Id="rId41" Type="http://schemas.openxmlformats.org/officeDocument/2006/relationships/ctrlProp" Target="../ctrlProps/ctrlProp80.xml"/><Relationship Id="rId54" Type="http://schemas.openxmlformats.org/officeDocument/2006/relationships/ctrlProp" Target="../ctrlProps/ctrlProp93.xml"/><Relationship Id="rId62" Type="http://schemas.openxmlformats.org/officeDocument/2006/relationships/ctrlProp" Target="../ctrlProps/ctrlProp10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5.xml"/><Relationship Id="rId15" Type="http://schemas.openxmlformats.org/officeDocument/2006/relationships/ctrlProp" Target="../ctrlProps/ctrlProp54.xml"/><Relationship Id="rId23" Type="http://schemas.openxmlformats.org/officeDocument/2006/relationships/ctrlProp" Target="../ctrlProps/ctrlProp62.xml"/><Relationship Id="rId28" Type="http://schemas.openxmlformats.org/officeDocument/2006/relationships/ctrlProp" Target="../ctrlProps/ctrlProp67.xml"/><Relationship Id="rId36" Type="http://schemas.openxmlformats.org/officeDocument/2006/relationships/ctrlProp" Target="../ctrlProps/ctrlProp75.xml"/><Relationship Id="rId49" Type="http://schemas.openxmlformats.org/officeDocument/2006/relationships/ctrlProp" Target="../ctrlProps/ctrlProp88.xml"/><Relationship Id="rId57" Type="http://schemas.openxmlformats.org/officeDocument/2006/relationships/ctrlProp" Target="../ctrlProps/ctrlProp96.xml"/><Relationship Id="rId10" Type="http://schemas.openxmlformats.org/officeDocument/2006/relationships/ctrlProp" Target="../ctrlProps/ctrlProp49.xml"/><Relationship Id="rId31" Type="http://schemas.openxmlformats.org/officeDocument/2006/relationships/ctrlProp" Target="../ctrlProps/ctrlProp70.xml"/><Relationship Id="rId44" Type="http://schemas.openxmlformats.org/officeDocument/2006/relationships/ctrlProp" Target="../ctrlProps/ctrlProp83.xml"/><Relationship Id="rId52" Type="http://schemas.openxmlformats.org/officeDocument/2006/relationships/ctrlProp" Target="../ctrlProps/ctrlProp91.xml"/><Relationship Id="rId60" Type="http://schemas.openxmlformats.org/officeDocument/2006/relationships/ctrlProp" Target="../ctrlProps/ctrlProp99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showGridLines="0" showRowColHeaders="0" topLeftCell="A4" workbookViewId="0">
      <selection activeCell="A19" sqref="A19"/>
    </sheetView>
  </sheetViews>
  <sheetFormatPr baseColWidth="10" defaultColWidth="8.83203125" defaultRowHeight="15" x14ac:dyDescent="0.2"/>
  <sheetData>
    <row r="1" spans="1:27" ht="35" x14ac:dyDescent="0.35">
      <c r="A1" s="76" t="s">
        <v>271</v>
      </c>
      <c r="B1" s="76"/>
      <c r="C1" s="76"/>
      <c r="D1" s="76"/>
      <c r="E1" s="76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ht="18" x14ac:dyDescent="0.2">
      <c r="A3" s="38" t="s">
        <v>272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18" x14ac:dyDescent="0.2">
      <c r="A4" s="38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x14ac:dyDescent="0.2">
      <c r="A5" s="27" t="s">
        <v>273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27" x14ac:dyDescent="0.2">
      <c r="A7" s="39" t="s">
        <v>274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40"/>
      <c r="Y7" s="27"/>
      <c r="Z7" s="27"/>
      <c r="AA7" s="27"/>
    </row>
    <row r="8" spans="1:27" x14ac:dyDescent="0.2">
      <c r="A8" s="77" t="s">
        <v>275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27"/>
      <c r="X8" s="41"/>
      <c r="Y8" s="27"/>
      <c r="Z8" s="27"/>
      <c r="AA8" s="27"/>
    </row>
    <row r="9" spans="1:27" x14ac:dyDescent="0.2">
      <c r="A9" s="78" t="s">
        <v>276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80"/>
      <c r="Y9" s="27"/>
      <c r="Z9" s="27"/>
      <c r="AA9" s="27"/>
    </row>
    <row r="10" spans="1:27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x14ac:dyDescent="0.2">
      <c r="A11" s="42" t="s">
        <v>288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x14ac:dyDescent="0.2">
      <c r="A12" s="74" t="s">
        <v>277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x14ac:dyDescent="0.2">
      <c r="A14" s="42" t="s">
        <v>29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x14ac:dyDescent="0.2">
      <c r="A15" s="74" t="s">
        <v>278</v>
      </c>
      <c r="B15" s="74"/>
      <c r="C15" s="74"/>
      <c r="D15" s="74"/>
      <c r="E15" s="74"/>
      <c r="F15" s="74"/>
      <c r="G15" s="74"/>
      <c r="H15" s="74"/>
      <c r="I15" s="74"/>
      <c r="J15" s="74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x14ac:dyDescent="0.2">
      <c r="A17" s="42" t="s">
        <v>31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x14ac:dyDescent="0.2">
      <c r="A18" s="74" t="s">
        <v>279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x14ac:dyDescent="0.2">
      <c r="A19" s="27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x14ac:dyDescent="0.2">
      <c r="A20" s="44" t="s">
        <v>280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x14ac:dyDescent="0.2">
      <c r="A21" s="75" t="s">
        <v>281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27"/>
    </row>
    <row r="22" spans="1:27" x14ac:dyDescent="0.2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27"/>
    </row>
    <row r="23" spans="1:27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x14ac:dyDescent="0.2">
      <c r="A24" s="81" t="s">
        <v>282</v>
      </c>
      <c r="B24" s="81"/>
      <c r="C24" s="81"/>
      <c r="D24" s="81"/>
      <c r="E24" s="81"/>
      <c r="F24" s="81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5" customHeight="1" x14ac:dyDescent="0.2">
      <c r="A25" s="75" t="s">
        <v>283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</row>
    <row r="26" spans="1:27" ht="15" customHeight="1" x14ac:dyDescent="0.2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</row>
    <row r="27" spans="1:27" ht="16.5" customHeight="1" x14ac:dyDescent="0.2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</row>
    <row r="28" spans="1:27" x14ac:dyDescent="0.2">
      <c r="A28" s="42" t="s">
        <v>284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x14ac:dyDescent="0.2">
      <c r="A29" s="74" t="s">
        <v>285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1:27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1:27" x14ac:dyDescent="0.2">
      <c r="A31" s="81" t="s">
        <v>286</v>
      </c>
      <c r="B31" s="81"/>
      <c r="C31" s="81"/>
      <c r="D31" s="81"/>
      <c r="E31" s="81"/>
      <c r="F31" s="81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 x14ac:dyDescent="0.2">
      <c r="A32" s="75" t="s">
        <v>287</v>
      </c>
      <c r="B32" s="75"/>
      <c r="C32" s="75"/>
      <c r="D32" s="75"/>
      <c r="E32" s="75"/>
      <c r="F32" s="75"/>
      <c r="G32" s="75"/>
      <c r="H32" s="75"/>
      <c r="I32" s="75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:27" x14ac:dyDescent="0.2">
      <c r="A33" s="75"/>
      <c r="B33" s="75"/>
      <c r="C33" s="75"/>
      <c r="D33" s="75"/>
      <c r="E33" s="75"/>
      <c r="F33" s="75"/>
      <c r="G33" s="75"/>
      <c r="H33" s="75"/>
      <c r="I33" s="75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27" x14ac:dyDescent="0.2">
      <c r="A34" s="75"/>
      <c r="B34" s="75"/>
      <c r="C34" s="75"/>
      <c r="D34" s="75"/>
      <c r="E34" s="75"/>
      <c r="F34" s="75"/>
      <c r="G34" s="75"/>
      <c r="H34" s="75"/>
      <c r="I34" s="75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</sheetData>
  <mergeCells count="12">
    <mergeCell ref="A24:F24"/>
    <mergeCell ref="A29:M29"/>
    <mergeCell ref="A31:F31"/>
    <mergeCell ref="A32:I34"/>
    <mergeCell ref="A25:AA27"/>
    <mergeCell ref="A18:N18"/>
    <mergeCell ref="A21:Z22"/>
    <mergeCell ref="A1:E1"/>
    <mergeCell ref="A8:V8"/>
    <mergeCell ref="A9:X9"/>
    <mergeCell ref="A12:M12"/>
    <mergeCell ref="A15:J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M46"/>
  <sheetViews>
    <sheetView showGridLines="0" tabSelected="1" showRuler="0" view="pageLayout" zoomScale="80" zoomScaleNormal="100" zoomScaleSheetLayoutView="120" zoomScalePageLayoutView="80" workbookViewId="0">
      <selection activeCell="E31" sqref="E31"/>
    </sheetView>
  </sheetViews>
  <sheetFormatPr baseColWidth="10" defaultColWidth="9.1640625" defaultRowHeight="15" x14ac:dyDescent="0.2"/>
  <cols>
    <col min="1" max="1" width="9.1640625" customWidth="1"/>
    <col min="2" max="2" width="17.33203125" bestFit="1" customWidth="1"/>
    <col min="3" max="3" width="10" customWidth="1"/>
    <col min="5" max="5" width="7.5" customWidth="1"/>
    <col min="6" max="6" width="10.83203125" customWidth="1"/>
    <col min="7" max="7" width="4.6640625" customWidth="1"/>
    <col min="8" max="8" width="15.5" customWidth="1"/>
    <col min="9" max="9" width="6.83203125" customWidth="1"/>
    <col min="10" max="10" width="6.5" customWidth="1"/>
    <col min="20" max="20" width="8.5" customWidth="1"/>
    <col min="21" max="21" width="7.33203125" customWidth="1"/>
    <col min="31" max="31" width="7.5" customWidth="1"/>
    <col min="32" max="32" width="6.1640625" customWidth="1"/>
    <col min="43" max="43" width="6.5" customWidth="1"/>
  </cols>
  <sheetData>
    <row r="1" spans="1:65" ht="17.25" customHeight="1" x14ac:dyDescent="0.2">
      <c r="K1" s="195" t="s">
        <v>260</v>
      </c>
      <c r="L1" s="195"/>
      <c r="M1" s="197"/>
      <c r="N1" s="197"/>
      <c r="O1" s="197"/>
      <c r="P1" s="197"/>
      <c r="Q1" s="197"/>
      <c r="R1" s="197"/>
      <c r="S1" s="197"/>
      <c r="T1" s="197"/>
      <c r="U1" s="197"/>
      <c r="V1" s="211" t="s">
        <v>251</v>
      </c>
      <c r="W1" s="211"/>
      <c r="X1" s="211"/>
      <c r="Y1" s="211"/>
      <c r="Z1" s="211"/>
      <c r="AA1" s="211"/>
      <c r="AB1" s="211"/>
      <c r="AC1" s="211"/>
      <c r="AD1" s="211"/>
      <c r="AE1" s="211"/>
      <c r="AF1" s="27"/>
      <c r="AG1" s="253" t="s">
        <v>50</v>
      </c>
      <c r="AH1" s="253"/>
      <c r="AI1" s="253"/>
      <c r="AJ1" s="253"/>
      <c r="AK1" s="253"/>
      <c r="AL1" s="253"/>
      <c r="AM1" s="253"/>
      <c r="AN1" s="253"/>
      <c r="AO1" s="253"/>
      <c r="AP1" s="253"/>
      <c r="AQ1" s="27"/>
      <c r="AR1" s="257" t="s">
        <v>311</v>
      </c>
      <c r="AS1" s="258"/>
      <c r="AT1" s="258"/>
      <c r="AU1" s="258"/>
      <c r="AV1" s="258"/>
      <c r="AW1" s="258"/>
      <c r="AX1" s="258"/>
      <c r="AY1" s="258"/>
      <c r="AZ1" s="258"/>
      <c r="BA1" s="258"/>
      <c r="BB1" s="258"/>
      <c r="BC1" s="261" t="s">
        <v>295</v>
      </c>
      <c r="BD1" s="262"/>
      <c r="BE1" s="262"/>
      <c r="BF1" s="262"/>
      <c r="BG1" s="36"/>
      <c r="BH1" s="36"/>
      <c r="BI1" s="36"/>
      <c r="BJ1" s="36"/>
      <c r="BK1" s="36"/>
      <c r="BL1" s="36"/>
      <c r="BM1" s="40"/>
    </row>
    <row r="2" spans="1:65" ht="16.5" customHeight="1" x14ac:dyDescent="0.2">
      <c r="K2" s="195"/>
      <c r="L2" s="195"/>
      <c r="M2" s="197"/>
      <c r="N2" s="197"/>
      <c r="O2" s="197"/>
      <c r="P2" s="197"/>
      <c r="Q2" s="197"/>
      <c r="R2" s="197"/>
      <c r="S2" s="197"/>
      <c r="T2" s="197"/>
      <c r="U2" s="19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16" t="s">
        <v>51</v>
      </c>
      <c r="AH2" s="85"/>
      <c r="AI2" s="85"/>
      <c r="AJ2" s="85"/>
      <c r="AK2" s="85"/>
      <c r="AL2" s="217"/>
      <c r="AM2" s="84" t="s">
        <v>54</v>
      </c>
      <c r="AN2" s="217"/>
      <c r="AO2" s="84" t="s">
        <v>37</v>
      </c>
      <c r="AP2" s="85"/>
      <c r="AQ2" s="86"/>
      <c r="AR2" s="259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55"/>
      <c r="BD2" s="27"/>
      <c r="BE2" s="27"/>
      <c r="BF2" s="27"/>
      <c r="BG2" s="27"/>
      <c r="BH2" s="27"/>
      <c r="BI2" s="27"/>
      <c r="BJ2" s="27"/>
      <c r="BK2" s="27"/>
      <c r="BL2" s="27"/>
      <c r="BM2" s="41"/>
    </row>
    <row r="3" spans="1:65" ht="17.25" customHeight="1" x14ac:dyDescent="0.2"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12" t="s">
        <v>36</v>
      </c>
      <c r="W3" s="130"/>
      <c r="X3" s="130"/>
      <c r="Y3" s="130"/>
      <c r="Z3" s="130"/>
      <c r="AA3" s="130"/>
      <c r="AB3" s="130"/>
      <c r="AC3" s="213"/>
      <c r="AD3" s="129" t="s">
        <v>37</v>
      </c>
      <c r="AE3" s="130"/>
      <c r="AF3" s="131"/>
      <c r="AG3" s="218"/>
      <c r="AH3" s="88"/>
      <c r="AI3" s="88"/>
      <c r="AJ3" s="88"/>
      <c r="AK3" s="88"/>
      <c r="AL3" s="219"/>
      <c r="AM3" s="87"/>
      <c r="AN3" s="219"/>
      <c r="AO3" s="87"/>
      <c r="AP3" s="88"/>
      <c r="AQ3" s="89"/>
      <c r="AR3" s="263" t="s">
        <v>20</v>
      </c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73" t="s">
        <v>71</v>
      </c>
      <c r="BD3" s="27"/>
      <c r="BE3" s="27"/>
      <c r="BF3" s="27"/>
      <c r="BG3" s="27"/>
      <c r="BH3" s="27"/>
      <c r="BI3" s="27"/>
      <c r="BJ3" s="27"/>
      <c r="BK3" s="27"/>
      <c r="BL3" s="27"/>
      <c r="BM3" s="41"/>
    </row>
    <row r="4" spans="1:65" ht="16.5" customHeight="1" x14ac:dyDescent="0.2">
      <c r="K4" s="28" t="s">
        <v>21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14"/>
      <c r="W4" s="133"/>
      <c r="X4" s="133"/>
      <c r="Y4" s="133"/>
      <c r="Z4" s="133"/>
      <c r="AA4" s="133"/>
      <c r="AB4" s="133"/>
      <c r="AC4" s="215"/>
      <c r="AD4" s="132"/>
      <c r="AE4" s="133"/>
      <c r="AF4" s="134"/>
      <c r="AG4" s="126" t="s">
        <v>299</v>
      </c>
      <c r="AH4" s="127"/>
      <c r="AI4" s="127"/>
      <c r="AJ4" s="127"/>
      <c r="AK4" s="127"/>
      <c r="AL4" s="128"/>
      <c r="AM4" s="180"/>
      <c r="AN4" s="182"/>
      <c r="AO4" s="254"/>
      <c r="AP4" s="255"/>
      <c r="AQ4" s="256"/>
      <c r="AR4" s="50"/>
      <c r="AS4" s="90" t="str">
        <f ca="1">IFERROR(VLOOKUP(1,INDIRECT(SUBSTITUTE($N$16," ","_")),2,FALSE),"")</f>
        <v># of km of recreational paths built or extended or improved.</v>
      </c>
      <c r="AT4" s="91"/>
      <c r="AU4" s="91"/>
      <c r="AV4" s="91"/>
      <c r="AW4" s="91"/>
      <c r="AX4" s="91"/>
      <c r="AY4" s="91"/>
      <c r="AZ4" s="91"/>
      <c r="BA4" s="91"/>
      <c r="BB4" s="91"/>
      <c r="BC4" s="252" t="s">
        <v>73</v>
      </c>
      <c r="BD4" s="252"/>
      <c r="BE4" s="252"/>
      <c r="BF4" s="252"/>
      <c r="BG4" s="252"/>
      <c r="BH4" s="252"/>
      <c r="BI4" s="252"/>
      <c r="BJ4" s="252"/>
      <c r="BK4" s="252"/>
      <c r="BL4" s="252"/>
      <c r="BM4" s="178"/>
    </row>
    <row r="5" spans="1:65" ht="16.5" customHeight="1" x14ac:dyDescent="0.2"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148" t="s">
        <v>38</v>
      </c>
      <c r="W5" s="149"/>
      <c r="X5" s="149"/>
      <c r="Y5" s="149"/>
      <c r="Z5" s="149"/>
      <c r="AA5" s="149"/>
      <c r="AB5" s="149"/>
      <c r="AC5" s="150"/>
      <c r="AD5" s="135"/>
      <c r="AE5" s="136"/>
      <c r="AF5" s="137"/>
      <c r="AG5" s="126" t="s">
        <v>52</v>
      </c>
      <c r="AH5" s="127"/>
      <c r="AI5" s="127"/>
      <c r="AJ5" s="127"/>
      <c r="AK5" s="127"/>
      <c r="AL5" s="128"/>
      <c r="AM5" s="180"/>
      <c r="AN5" s="182"/>
      <c r="AO5" s="254"/>
      <c r="AP5" s="255"/>
      <c r="AQ5" s="256"/>
      <c r="AR5" s="50"/>
      <c r="AS5" s="90" t="str">
        <f ca="1">IFERROR(VLOOKUP(2,INDIRECT(SUBSTITUTE($N$16," ","_")),2,FALSE),"")</f>
        <v>Increase in the # of users as a result of investment.</v>
      </c>
      <c r="AT5" s="91"/>
      <c r="AU5" s="91"/>
      <c r="AV5" s="91"/>
      <c r="AW5" s="91"/>
      <c r="AX5" s="91"/>
      <c r="AY5" s="91"/>
      <c r="AZ5" s="91"/>
      <c r="BA5" s="91"/>
      <c r="BB5" s="91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178"/>
    </row>
    <row r="6" spans="1:65" ht="15" customHeight="1" x14ac:dyDescent="0.2">
      <c r="K6" s="177" t="s">
        <v>22</v>
      </c>
      <c r="L6" s="177"/>
      <c r="M6" s="177"/>
      <c r="N6" s="177"/>
      <c r="O6" s="198"/>
      <c r="P6" s="198"/>
      <c r="Q6" s="198"/>
      <c r="R6" s="198"/>
      <c r="S6" s="198"/>
      <c r="T6" s="198"/>
      <c r="U6" s="198"/>
      <c r="V6" s="220"/>
      <c r="W6" s="151"/>
      <c r="X6" s="151"/>
      <c r="Y6" s="151"/>
      <c r="Z6" s="151"/>
      <c r="AA6" s="151"/>
      <c r="AB6" s="151"/>
      <c r="AC6" s="152"/>
      <c r="AD6" s="138"/>
      <c r="AE6" s="139"/>
      <c r="AF6" s="140"/>
      <c r="AG6" s="114" t="s">
        <v>55</v>
      </c>
      <c r="AH6" s="115"/>
      <c r="AI6" s="115"/>
      <c r="AJ6" s="115"/>
      <c r="AK6" s="115"/>
      <c r="AL6" s="116"/>
      <c r="AM6" s="227"/>
      <c r="AN6" s="228"/>
      <c r="AO6" s="221"/>
      <c r="AP6" s="222"/>
      <c r="AQ6" s="223"/>
      <c r="AR6" s="50"/>
      <c r="AS6" s="90" t="str">
        <f ca="1">IFERROR(VLOOKUP(3,INDIRECT(SUBSTITUTE($N$16," ","_")),2,FALSE),"")</f>
        <v>% of residents who will benefit from the investment.</v>
      </c>
      <c r="AT6" s="91"/>
      <c r="AU6" s="91"/>
      <c r="AV6" s="91"/>
      <c r="AW6" s="91"/>
      <c r="AX6" s="91"/>
      <c r="AY6" s="91"/>
      <c r="AZ6" s="91"/>
      <c r="BA6" s="91"/>
      <c r="BB6" s="91"/>
      <c r="BC6" s="252" t="s">
        <v>267</v>
      </c>
      <c r="BD6" s="252"/>
      <c r="BE6" s="252"/>
      <c r="BF6" s="252"/>
      <c r="BG6" s="252"/>
      <c r="BH6" s="252"/>
      <c r="BI6" s="252"/>
      <c r="BJ6" s="252"/>
      <c r="BK6" s="252"/>
      <c r="BL6" s="252"/>
      <c r="BM6" s="178"/>
    </row>
    <row r="7" spans="1:65" ht="15.75" customHeight="1" x14ac:dyDescent="0.2">
      <c r="K7" s="177" t="s">
        <v>23</v>
      </c>
      <c r="L7" s="177"/>
      <c r="M7" s="177"/>
      <c r="N7" s="199"/>
      <c r="O7" s="199"/>
      <c r="P7" s="199"/>
      <c r="Q7" s="199"/>
      <c r="R7" s="199"/>
      <c r="S7" s="199"/>
      <c r="T7" s="199"/>
      <c r="U7" s="199"/>
      <c r="V7" s="148" t="s">
        <v>39</v>
      </c>
      <c r="W7" s="149"/>
      <c r="X7" s="149"/>
      <c r="Y7" s="149"/>
      <c r="Z7" s="149"/>
      <c r="AA7" s="149"/>
      <c r="AB7" s="149"/>
      <c r="AC7" s="150"/>
      <c r="AD7" s="135"/>
      <c r="AE7" s="136"/>
      <c r="AF7" s="137"/>
      <c r="AG7" s="31" t="s">
        <v>58</v>
      </c>
      <c r="AH7" s="117"/>
      <c r="AI7" s="118"/>
      <c r="AJ7" s="118"/>
      <c r="AK7" s="118"/>
      <c r="AL7" s="119"/>
      <c r="AM7" s="229"/>
      <c r="AN7" s="230"/>
      <c r="AO7" s="224"/>
      <c r="AP7" s="225"/>
      <c r="AQ7" s="226"/>
      <c r="AR7" s="50"/>
      <c r="AS7" s="90" t="str">
        <f ca="1">IFERROR(VLOOKUP(4,INDIRECT(SUBSTITUTE($N$16," ","_")),2,FALSE),"")</f>
        <v/>
      </c>
      <c r="AT7" s="91"/>
      <c r="AU7" s="91"/>
      <c r="AV7" s="91"/>
      <c r="AW7" s="91"/>
      <c r="AX7" s="91"/>
      <c r="AY7" s="91"/>
      <c r="AZ7" s="91"/>
      <c r="BA7" s="91"/>
      <c r="BB7" s="91"/>
      <c r="BC7" s="252"/>
      <c r="BD7" s="252"/>
      <c r="BE7" s="252"/>
      <c r="BF7" s="252"/>
      <c r="BG7" s="252"/>
      <c r="BH7" s="252"/>
      <c r="BI7" s="252"/>
      <c r="BJ7" s="252"/>
      <c r="BK7" s="252"/>
      <c r="BL7" s="252"/>
      <c r="BM7" s="178"/>
    </row>
    <row r="8" spans="1:65" ht="15" customHeight="1" x14ac:dyDescent="0.2">
      <c r="K8" s="177" t="s">
        <v>24</v>
      </c>
      <c r="L8" s="177"/>
      <c r="M8" s="199"/>
      <c r="N8" s="199"/>
      <c r="O8" s="199"/>
      <c r="P8" s="199"/>
      <c r="Q8" s="206"/>
      <c r="R8" s="207"/>
      <c r="S8" s="200"/>
      <c r="T8" s="200"/>
      <c r="U8" s="200"/>
      <c r="V8" s="151"/>
      <c r="W8" s="151"/>
      <c r="X8" s="151"/>
      <c r="Y8" s="151"/>
      <c r="Z8" s="151"/>
      <c r="AA8" s="151"/>
      <c r="AB8" s="151"/>
      <c r="AC8" s="152"/>
      <c r="AD8" s="138"/>
      <c r="AE8" s="139"/>
      <c r="AF8" s="140"/>
      <c r="AG8" s="114" t="s">
        <v>56</v>
      </c>
      <c r="AH8" s="115"/>
      <c r="AI8" s="115"/>
      <c r="AJ8" s="115"/>
      <c r="AK8" s="115"/>
      <c r="AL8" s="116"/>
      <c r="AM8" s="227"/>
      <c r="AN8" s="228"/>
      <c r="AO8" s="221"/>
      <c r="AP8" s="222"/>
      <c r="AQ8" s="223"/>
      <c r="AR8" s="50"/>
      <c r="AS8" s="90" t="str">
        <f ca="1">IFERROR(VLOOKUP(5,INDIRECT(SUBSTITUTE($N$16," ","_")),2,FALSE),"")</f>
        <v/>
      </c>
      <c r="AT8" s="91"/>
      <c r="AU8" s="91"/>
      <c r="AV8" s="91"/>
      <c r="AW8" s="91"/>
      <c r="AX8" s="91"/>
      <c r="AY8" s="91"/>
      <c r="AZ8" s="91"/>
      <c r="BA8" s="91"/>
      <c r="BB8" s="91"/>
      <c r="BC8" s="252" t="s">
        <v>327</v>
      </c>
      <c r="BD8" s="252"/>
      <c r="BE8" s="252"/>
      <c r="BF8" s="252"/>
      <c r="BG8" s="252"/>
      <c r="BH8" s="252"/>
      <c r="BI8" s="252"/>
      <c r="BJ8" s="252"/>
      <c r="BK8" s="252"/>
      <c r="BL8" s="252"/>
      <c r="BM8" s="178"/>
    </row>
    <row r="9" spans="1:65" ht="15.75" customHeight="1" x14ac:dyDescent="0.2">
      <c r="K9" s="315" t="s">
        <v>25</v>
      </c>
      <c r="L9" s="316"/>
      <c r="M9" s="199"/>
      <c r="N9" s="199"/>
      <c r="O9" s="199"/>
      <c r="P9" s="199"/>
      <c r="Q9" s="64"/>
      <c r="R9" s="64"/>
      <c r="S9" s="65"/>
      <c r="T9" s="65"/>
      <c r="U9" s="65"/>
      <c r="V9" s="149" t="s">
        <v>40</v>
      </c>
      <c r="W9" s="149"/>
      <c r="X9" s="149"/>
      <c r="Y9" s="149"/>
      <c r="Z9" s="149"/>
      <c r="AA9" s="149"/>
      <c r="AB9" s="149"/>
      <c r="AC9" s="150"/>
      <c r="AD9" s="135"/>
      <c r="AE9" s="136"/>
      <c r="AF9" s="137"/>
      <c r="AG9" s="31" t="s">
        <v>58</v>
      </c>
      <c r="AH9" s="117"/>
      <c r="AI9" s="118"/>
      <c r="AJ9" s="118"/>
      <c r="AK9" s="118"/>
      <c r="AL9" s="119"/>
      <c r="AM9" s="229"/>
      <c r="AN9" s="230"/>
      <c r="AO9" s="224"/>
      <c r="AP9" s="225"/>
      <c r="AQ9" s="226"/>
      <c r="AR9" s="50"/>
      <c r="AS9" s="90" t="str">
        <f ca="1">IFERROR(VLOOKUP(6,INDIRECT(SUBSTITUTE($N$16," ","_")),2,FALSE),"")</f>
        <v/>
      </c>
      <c r="AT9" s="91"/>
      <c r="AU9" s="91"/>
      <c r="AV9" s="91"/>
      <c r="AW9" s="91"/>
      <c r="AX9" s="91"/>
      <c r="AY9" s="91"/>
      <c r="AZ9" s="91"/>
      <c r="BA9" s="91"/>
      <c r="BB9" s="91"/>
      <c r="BC9" s="252"/>
      <c r="BD9" s="252"/>
      <c r="BE9" s="252"/>
      <c r="BF9" s="252"/>
      <c r="BG9" s="252"/>
      <c r="BH9" s="252"/>
      <c r="BI9" s="252"/>
      <c r="BJ9" s="252"/>
      <c r="BK9" s="252"/>
      <c r="BL9" s="252"/>
      <c r="BM9" s="178"/>
    </row>
    <row r="10" spans="1:65" ht="15" customHeight="1" x14ac:dyDescent="0.2">
      <c r="K10" s="177" t="s">
        <v>26</v>
      </c>
      <c r="L10" s="177"/>
      <c r="M10" s="208"/>
      <c r="N10" s="209"/>
      <c r="O10" s="209"/>
      <c r="P10" s="209"/>
      <c r="Q10" s="210"/>
      <c r="R10" s="210"/>
      <c r="S10" s="201"/>
      <c r="T10" s="201"/>
      <c r="U10" s="201"/>
      <c r="V10" s="220"/>
      <c r="W10" s="151"/>
      <c r="X10" s="151"/>
      <c r="Y10" s="151"/>
      <c r="Z10" s="151"/>
      <c r="AA10" s="151"/>
      <c r="AB10" s="151"/>
      <c r="AC10" s="152"/>
      <c r="AD10" s="138"/>
      <c r="AE10" s="139"/>
      <c r="AF10" s="140"/>
      <c r="AG10" s="114" t="s">
        <v>57</v>
      </c>
      <c r="AH10" s="115"/>
      <c r="AI10" s="115"/>
      <c r="AJ10" s="115"/>
      <c r="AK10" s="115"/>
      <c r="AL10" s="116"/>
      <c r="AM10" s="227"/>
      <c r="AN10" s="228"/>
      <c r="AO10" s="221"/>
      <c r="AP10" s="222"/>
      <c r="AQ10" s="223"/>
      <c r="AR10" s="50"/>
      <c r="AS10" s="90" t="str">
        <f ca="1">IFERROR(VLOOKUP(7,INDIRECT(SUBSTITUTE($N$16," ","_")),2,FALSE),"")</f>
        <v/>
      </c>
      <c r="AT10" s="91"/>
      <c r="AU10" s="91"/>
      <c r="AV10" s="91"/>
      <c r="AW10" s="91"/>
      <c r="AX10" s="91"/>
      <c r="AY10" s="91"/>
      <c r="AZ10" s="91"/>
      <c r="BA10" s="91"/>
      <c r="BB10" s="91"/>
      <c r="BC10" s="252" t="s">
        <v>72</v>
      </c>
      <c r="BD10" s="252"/>
      <c r="BE10" s="252"/>
      <c r="BF10" s="252"/>
      <c r="BG10" s="252"/>
      <c r="BH10" s="252"/>
      <c r="BI10" s="252"/>
      <c r="BJ10" s="252"/>
      <c r="BK10" s="252"/>
      <c r="BL10" s="252"/>
      <c r="BM10" s="178"/>
    </row>
    <row r="11" spans="1:65" ht="15.75" customHeight="1" x14ac:dyDescent="0.2">
      <c r="K11" s="177" t="s">
        <v>27</v>
      </c>
      <c r="L11" s="177"/>
      <c r="M11" s="180"/>
      <c r="N11" s="181"/>
      <c r="O11" s="181"/>
      <c r="P11" s="181"/>
      <c r="Q11" s="182"/>
      <c r="V11" s="162" t="s">
        <v>44</v>
      </c>
      <c r="W11" s="163"/>
      <c r="X11" s="164"/>
      <c r="Y11" s="240"/>
      <c r="Z11" s="241"/>
      <c r="AA11" s="241"/>
      <c r="AB11" s="241"/>
      <c r="AC11" s="242"/>
      <c r="AD11" s="135"/>
      <c r="AE11" s="136"/>
      <c r="AF11" s="137"/>
      <c r="AG11" s="31" t="s">
        <v>58</v>
      </c>
      <c r="AH11" s="117"/>
      <c r="AI11" s="118"/>
      <c r="AJ11" s="118"/>
      <c r="AK11" s="118"/>
      <c r="AL11" s="119"/>
      <c r="AM11" s="229"/>
      <c r="AN11" s="230"/>
      <c r="AO11" s="224"/>
      <c r="AP11" s="225"/>
      <c r="AQ11" s="226"/>
      <c r="AR11" s="50"/>
      <c r="AS11" s="90" t="str">
        <f ca="1">IFERROR(VLOOKUP(8,INDIRECT(SUBSTITUTE($N$16," ","_")),2,FALSE),"")</f>
        <v/>
      </c>
      <c r="AT11" s="91"/>
      <c r="AU11" s="91"/>
      <c r="AV11" s="91"/>
      <c r="AW11" s="91"/>
      <c r="AX11" s="91"/>
      <c r="AY11" s="91"/>
      <c r="AZ11" s="91"/>
      <c r="BA11" s="91"/>
      <c r="BB11" s="91"/>
      <c r="BC11" s="252"/>
      <c r="BD11" s="252"/>
      <c r="BE11" s="252"/>
      <c r="BF11" s="252"/>
      <c r="BG11" s="252"/>
      <c r="BH11" s="252"/>
      <c r="BI11" s="252"/>
      <c r="BJ11" s="252"/>
      <c r="BK11" s="252"/>
      <c r="BL11" s="252"/>
      <c r="BM11" s="178"/>
    </row>
    <row r="12" spans="1:65" ht="15" customHeight="1" x14ac:dyDescent="0.2">
      <c r="A12" s="192" t="s">
        <v>297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77" t="s">
        <v>28</v>
      </c>
      <c r="L12" s="177"/>
      <c r="M12" s="180"/>
      <c r="N12" s="181"/>
      <c r="O12" s="181"/>
      <c r="P12" s="181"/>
      <c r="Q12" s="182"/>
      <c r="V12" s="165"/>
      <c r="W12" s="166"/>
      <c r="X12" s="167"/>
      <c r="Y12" s="243"/>
      <c r="Z12" s="244"/>
      <c r="AA12" s="244"/>
      <c r="AB12" s="244"/>
      <c r="AC12" s="245"/>
      <c r="AD12" s="138"/>
      <c r="AE12" s="139"/>
      <c r="AF12" s="140"/>
      <c r="AG12" s="120" t="s">
        <v>53</v>
      </c>
      <c r="AH12" s="121"/>
      <c r="AI12" s="121"/>
      <c r="AJ12" s="121"/>
      <c r="AK12" s="121"/>
      <c r="AL12" s="121"/>
      <c r="AM12" s="121"/>
      <c r="AN12" s="122"/>
      <c r="AO12" s="231">
        <f>SUM(AO4:AQ11)</f>
        <v>0</v>
      </c>
      <c r="AP12" s="232"/>
      <c r="AQ12" s="233"/>
      <c r="AR12" s="50"/>
      <c r="AS12" s="90" t="str">
        <f ca="1">IFERROR(VLOOKUP(9,INDIRECT(SUBSTITUTE($N$16," ","_")),2,FALSE),"")</f>
        <v/>
      </c>
      <c r="AT12" s="91"/>
      <c r="AU12" s="91"/>
      <c r="AV12" s="91"/>
      <c r="AW12" s="91"/>
      <c r="AX12" s="91"/>
      <c r="AY12" s="91"/>
      <c r="AZ12" s="91"/>
      <c r="BA12" s="91"/>
      <c r="BB12" s="91"/>
      <c r="BC12" s="252" t="s">
        <v>255</v>
      </c>
      <c r="BD12" s="252"/>
      <c r="BE12" s="252"/>
      <c r="BF12" s="252"/>
      <c r="BG12" s="252"/>
      <c r="BH12" s="252"/>
      <c r="BI12" s="252"/>
      <c r="BJ12" s="252"/>
      <c r="BK12" s="252"/>
      <c r="BL12" s="252"/>
      <c r="BM12" s="178"/>
    </row>
    <row r="13" spans="1:65" ht="15" customHeight="1" x14ac:dyDescent="0.2">
      <c r="A13" s="193"/>
      <c r="B13" s="193"/>
      <c r="C13" s="193"/>
      <c r="D13" s="193"/>
      <c r="E13" s="193"/>
      <c r="F13" s="193"/>
      <c r="G13" s="193"/>
      <c r="H13" s="193"/>
      <c r="I13" s="193"/>
      <c r="J13" s="193"/>
      <c r="K13" s="27"/>
      <c r="L13" s="27"/>
      <c r="M13" s="27"/>
      <c r="N13" s="27"/>
      <c r="O13" s="27"/>
      <c r="P13" s="27"/>
      <c r="Q13" s="27"/>
      <c r="V13" s="162" t="s">
        <v>45</v>
      </c>
      <c r="W13" s="163"/>
      <c r="X13" s="164"/>
      <c r="Y13" s="240"/>
      <c r="Z13" s="241"/>
      <c r="AA13" s="241"/>
      <c r="AB13" s="241"/>
      <c r="AC13" s="242"/>
      <c r="AD13" s="135"/>
      <c r="AE13" s="136"/>
      <c r="AF13" s="137"/>
      <c r="AG13" s="123"/>
      <c r="AH13" s="124"/>
      <c r="AI13" s="124"/>
      <c r="AJ13" s="124"/>
      <c r="AK13" s="124"/>
      <c r="AL13" s="124"/>
      <c r="AM13" s="124"/>
      <c r="AN13" s="125"/>
      <c r="AO13" s="234"/>
      <c r="AP13" s="235"/>
      <c r="AQ13" s="236"/>
      <c r="AR13" s="50"/>
      <c r="AS13" s="90" t="str">
        <f ca="1">IFERROR(VLOOKUP(10,INDIRECT(SUBSTITUTE($N$16," ","_")),2,FALSE),"")</f>
        <v/>
      </c>
      <c r="AT13" s="91"/>
      <c r="AU13" s="91"/>
      <c r="AV13" s="91"/>
      <c r="AW13" s="91"/>
      <c r="AX13" s="91"/>
      <c r="AY13" s="91"/>
      <c r="AZ13" s="91"/>
      <c r="BA13" s="91"/>
      <c r="BB13" s="91"/>
      <c r="BC13" s="252"/>
      <c r="BD13" s="252"/>
      <c r="BE13" s="252"/>
      <c r="BF13" s="252"/>
      <c r="BG13" s="252"/>
      <c r="BH13" s="252"/>
      <c r="BI13" s="252"/>
      <c r="BJ13" s="252"/>
      <c r="BK13" s="252"/>
      <c r="BL13" s="252"/>
      <c r="BM13" s="178"/>
    </row>
    <row r="14" spans="1:65" ht="15" customHeight="1" x14ac:dyDescent="0.2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28" t="s">
        <v>29</v>
      </c>
      <c r="L14" s="27"/>
      <c r="M14" s="27"/>
      <c r="N14" s="27"/>
      <c r="O14" s="27"/>
      <c r="P14" s="27"/>
      <c r="Q14" s="27"/>
      <c r="R14" s="27"/>
      <c r="S14" s="27"/>
      <c r="T14" s="27"/>
      <c r="V14" s="165"/>
      <c r="W14" s="166"/>
      <c r="X14" s="167"/>
      <c r="Y14" s="243"/>
      <c r="Z14" s="244"/>
      <c r="AA14" s="244"/>
      <c r="AB14" s="244"/>
      <c r="AC14" s="245"/>
      <c r="AD14" s="138"/>
      <c r="AE14" s="139"/>
      <c r="AF14" s="140"/>
      <c r="AG14" s="112" t="s">
        <v>59</v>
      </c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50"/>
      <c r="AS14" s="90" t="str">
        <f ca="1">IFERROR(VLOOKUP(11,INDIRECT(SUBSTITUTE($N$16," ","_")),2,FALSE),"")</f>
        <v/>
      </c>
      <c r="AT14" s="91"/>
      <c r="AU14" s="91"/>
      <c r="AV14" s="91"/>
      <c r="AW14" s="91"/>
      <c r="AX14" s="91"/>
      <c r="AY14" s="91"/>
      <c r="AZ14" s="91"/>
      <c r="BA14" s="91"/>
      <c r="BB14" s="91"/>
      <c r="BC14" s="265" t="s">
        <v>74</v>
      </c>
      <c r="BD14" s="266"/>
      <c r="BE14" s="266"/>
      <c r="BF14" s="266"/>
      <c r="BG14" s="266"/>
      <c r="BH14" s="266"/>
      <c r="BI14" s="266"/>
      <c r="BJ14" s="266"/>
      <c r="BK14" s="266"/>
      <c r="BL14" s="267"/>
      <c r="BM14" s="289"/>
    </row>
    <row r="15" spans="1:65" ht="15" customHeight="1" x14ac:dyDescent="0.2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162" t="s">
        <v>46</v>
      </c>
      <c r="W15" s="163"/>
      <c r="X15" s="164"/>
      <c r="Y15" s="240"/>
      <c r="Z15" s="241"/>
      <c r="AA15" s="241"/>
      <c r="AB15" s="241"/>
      <c r="AC15" s="242"/>
      <c r="AD15" s="135"/>
      <c r="AE15" s="136"/>
      <c r="AF15" s="137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50"/>
      <c r="AS15" s="90" t="str">
        <f ca="1">IFERROR(VLOOKUP(12,INDIRECT(SUBSTITUTE($N$16," ","_")),2,FALSE),"")</f>
        <v/>
      </c>
      <c r="AT15" s="91"/>
      <c r="AU15" s="91"/>
      <c r="AV15" s="91"/>
      <c r="AW15" s="91"/>
      <c r="AX15" s="91"/>
      <c r="AY15" s="91"/>
      <c r="AZ15" s="91"/>
      <c r="BA15" s="91"/>
      <c r="BB15" s="91"/>
      <c r="BC15" s="268"/>
      <c r="BD15" s="269"/>
      <c r="BE15" s="269"/>
      <c r="BF15" s="269"/>
      <c r="BG15" s="269"/>
      <c r="BH15" s="269"/>
      <c r="BI15" s="269"/>
      <c r="BJ15" s="269"/>
      <c r="BK15" s="269"/>
      <c r="BL15" s="270"/>
      <c r="BM15" s="290"/>
    </row>
    <row r="16" spans="1:65" ht="15" customHeight="1" thickBot="1" x14ac:dyDescent="0.25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5" t="s">
        <v>30</v>
      </c>
      <c r="L16" s="195"/>
      <c r="M16" s="195"/>
      <c r="N16" s="197" t="s">
        <v>8</v>
      </c>
      <c r="O16" s="197"/>
      <c r="P16" s="197"/>
      <c r="Q16" s="197"/>
      <c r="R16" s="197"/>
      <c r="S16" s="197"/>
      <c r="T16" s="197"/>
      <c r="U16" s="27"/>
      <c r="V16" s="237"/>
      <c r="W16" s="238"/>
      <c r="X16" s="239"/>
      <c r="Y16" s="246"/>
      <c r="Z16" s="247"/>
      <c r="AA16" s="247"/>
      <c r="AB16" s="247"/>
      <c r="AC16" s="248"/>
      <c r="AD16" s="153"/>
      <c r="AE16" s="154"/>
      <c r="AF16" s="155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50"/>
      <c r="AS16" s="90" t="str">
        <f ca="1">IFERROR(VLOOKUP(13,INDIRECT(SUBSTITUTE($N$16," ","_")),2,FALSE),"")</f>
        <v/>
      </c>
      <c r="AT16" s="91"/>
      <c r="AU16" s="91"/>
      <c r="AV16" s="91"/>
      <c r="AW16" s="91"/>
      <c r="AX16" s="91"/>
      <c r="AY16" s="91"/>
      <c r="AZ16" s="91"/>
      <c r="BA16" s="91"/>
      <c r="BB16" s="91"/>
      <c r="BC16" s="271" t="s">
        <v>268</v>
      </c>
      <c r="BD16" s="272"/>
      <c r="BE16" s="272"/>
      <c r="BF16" s="272"/>
      <c r="BG16" s="272"/>
      <c r="BH16" s="272"/>
      <c r="BI16" s="272"/>
      <c r="BJ16" s="272"/>
      <c r="BK16" s="272"/>
      <c r="BL16" s="273"/>
      <c r="BM16" s="289"/>
    </row>
    <row r="17" spans="1:65" ht="15" customHeight="1" x14ac:dyDescent="0.2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5"/>
      <c r="L17" s="195"/>
      <c r="M17" s="195"/>
      <c r="N17" s="197"/>
      <c r="O17" s="197"/>
      <c r="P17" s="197"/>
      <c r="Q17" s="197"/>
      <c r="R17" s="197"/>
      <c r="S17" s="197"/>
      <c r="T17" s="197"/>
      <c r="U17" s="27"/>
      <c r="V17" s="249" t="s">
        <v>41</v>
      </c>
      <c r="W17" s="250"/>
      <c r="X17" s="250"/>
      <c r="Y17" s="250"/>
      <c r="Z17" s="250"/>
      <c r="AA17" s="250"/>
      <c r="AB17" s="250"/>
      <c r="AC17" s="251"/>
      <c r="AD17" s="156">
        <f>SUM(AD5:AF16)</f>
        <v>0</v>
      </c>
      <c r="AE17" s="157">
        <f>SUM(AG8:AG19)</f>
        <v>0</v>
      </c>
      <c r="AF17" s="158">
        <f>SUM(AG8:AH19)</f>
        <v>0</v>
      </c>
      <c r="AG17" s="83" t="s">
        <v>60</v>
      </c>
      <c r="AH17" s="83"/>
      <c r="AI17" s="83"/>
      <c r="AJ17" s="27"/>
      <c r="AK17" s="27"/>
      <c r="AL17" s="27"/>
      <c r="AM17" s="27"/>
      <c r="AN17" s="27"/>
      <c r="AO17" s="27"/>
      <c r="AP17" s="27"/>
      <c r="AQ17" s="27"/>
      <c r="AR17" s="50"/>
      <c r="AS17" s="90" t="str">
        <f ca="1">IFERROR(VLOOKUP(14,INDIRECT(SUBSTITUTE($N$16," ","_")),2,FALSE),"")</f>
        <v/>
      </c>
      <c r="AT17" s="91"/>
      <c r="AU17" s="91"/>
      <c r="AV17" s="91"/>
      <c r="AW17" s="91"/>
      <c r="AX17" s="91"/>
      <c r="AY17" s="91"/>
      <c r="AZ17" s="91"/>
      <c r="BA17" s="91"/>
      <c r="BB17" s="91"/>
      <c r="BC17" s="274"/>
      <c r="BD17" s="275"/>
      <c r="BE17" s="275"/>
      <c r="BF17" s="275"/>
      <c r="BG17" s="275"/>
      <c r="BH17" s="275"/>
      <c r="BI17" s="275"/>
      <c r="BJ17" s="275"/>
      <c r="BK17" s="275"/>
      <c r="BL17" s="276"/>
      <c r="BM17" s="290"/>
    </row>
    <row r="18" spans="1:65" ht="15" customHeight="1" x14ac:dyDescent="0.2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165"/>
      <c r="W18" s="166"/>
      <c r="X18" s="166"/>
      <c r="Y18" s="166"/>
      <c r="Z18" s="166"/>
      <c r="AA18" s="166"/>
      <c r="AB18" s="166"/>
      <c r="AC18" s="167"/>
      <c r="AD18" s="159">
        <f>SUM(AD6:AF17)</f>
        <v>0</v>
      </c>
      <c r="AE18" s="160">
        <f>SUM(AG9:AG20)</f>
        <v>0</v>
      </c>
      <c r="AF18" s="161">
        <f>SUM(AG9:AH20)</f>
        <v>0</v>
      </c>
      <c r="AG18" s="305" t="s">
        <v>61</v>
      </c>
      <c r="AH18" s="306"/>
      <c r="AI18" s="306"/>
      <c r="AJ18" s="306"/>
      <c r="AK18" s="306"/>
      <c r="AL18" s="84" t="s">
        <v>62</v>
      </c>
      <c r="AM18" s="85"/>
      <c r="AN18" s="217"/>
      <c r="AO18" s="84" t="s">
        <v>63</v>
      </c>
      <c r="AP18" s="85"/>
      <c r="AQ18" s="86"/>
      <c r="AR18" s="50"/>
      <c r="AS18" s="90" t="str">
        <f ca="1">IFERROR(VLOOKUP(15,INDIRECT(SUBSTITUTE($N$16," ","_")),2,FALSE),"")</f>
        <v/>
      </c>
      <c r="AT18" s="91"/>
      <c r="AU18" s="91"/>
      <c r="AV18" s="91"/>
      <c r="AW18" s="91"/>
      <c r="AX18" s="91"/>
      <c r="AY18" s="91"/>
      <c r="AZ18" s="91"/>
      <c r="BA18" s="91"/>
      <c r="BB18" s="91"/>
      <c r="BC18" s="271" t="s">
        <v>75</v>
      </c>
      <c r="BD18" s="272"/>
      <c r="BE18" s="272"/>
      <c r="BF18" s="272"/>
      <c r="BG18" s="272"/>
      <c r="BH18" s="272"/>
      <c r="BI18" s="272"/>
      <c r="BJ18" s="272"/>
      <c r="BK18" s="272"/>
      <c r="BL18" s="273"/>
      <c r="BM18" s="289"/>
    </row>
    <row r="19" spans="1:65" ht="15" customHeight="1" x14ac:dyDescent="0.2">
      <c r="A19" s="193"/>
      <c r="B19" s="193"/>
      <c r="C19" s="193"/>
      <c r="D19" s="193"/>
      <c r="E19" s="193"/>
      <c r="F19" s="193"/>
      <c r="G19" s="193"/>
      <c r="H19" s="193"/>
      <c r="I19" s="193"/>
      <c r="J19" s="193"/>
      <c r="K19" s="28" t="s">
        <v>31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162" t="s">
        <v>42</v>
      </c>
      <c r="W19" s="163"/>
      <c r="X19" s="163"/>
      <c r="Y19" s="163"/>
      <c r="Z19" s="163"/>
      <c r="AA19" s="163"/>
      <c r="AB19" s="163"/>
      <c r="AC19" s="164"/>
      <c r="AD19" s="168">
        <f t="shared" ref="AD19:AF20" si="0">AD17*15%</f>
        <v>0</v>
      </c>
      <c r="AE19" s="169">
        <f t="shared" si="0"/>
        <v>0</v>
      </c>
      <c r="AF19" s="170">
        <f t="shared" si="0"/>
        <v>0</v>
      </c>
      <c r="AG19" s="218"/>
      <c r="AH19" s="88"/>
      <c r="AI19" s="88"/>
      <c r="AJ19" s="88"/>
      <c r="AK19" s="88"/>
      <c r="AL19" s="87"/>
      <c r="AM19" s="88"/>
      <c r="AN19" s="219"/>
      <c r="AO19" s="87"/>
      <c r="AP19" s="88"/>
      <c r="AQ19" s="89"/>
      <c r="AR19" s="50"/>
      <c r="AS19" s="90" t="str">
        <f ca="1">IFERROR(VLOOKUP(16,INDIRECT(SUBSTITUTE($N$16," ","_")),2,FALSE),"")</f>
        <v/>
      </c>
      <c r="AT19" s="91"/>
      <c r="AU19" s="91"/>
      <c r="AV19" s="91"/>
      <c r="AW19" s="91"/>
      <c r="AX19" s="91"/>
      <c r="AY19" s="91"/>
      <c r="AZ19" s="91"/>
      <c r="BA19" s="91"/>
      <c r="BB19" s="91"/>
      <c r="BC19" s="274"/>
      <c r="BD19" s="275"/>
      <c r="BE19" s="275"/>
      <c r="BF19" s="275"/>
      <c r="BG19" s="275"/>
      <c r="BH19" s="275"/>
      <c r="BI19" s="275"/>
      <c r="BJ19" s="275"/>
      <c r="BK19" s="275"/>
      <c r="BL19" s="276"/>
      <c r="BM19" s="290"/>
    </row>
    <row r="20" spans="1:65" ht="15" customHeight="1" x14ac:dyDescent="0.2">
      <c r="A20" s="193"/>
      <c r="B20" s="193"/>
      <c r="C20" s="193"/>
      <c r="D20" s="193"/>
      <c r="E20" s="193"/>
      <c r="F20" s="193"/>
      <c r="G20" s="193"/>
      <c r="H20" s="193"/>
      <c r="I20" s="193"/>
      <c r="J20" s="193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165"/>
      <c r="W20" s="166"/>
      <c r="X20" s="166"/>
      <c r="Y20" s="166"/>
      <c r="Z20" s="166"/>
      <c r="AA20" s="166"/>
      <c r="AB20" s="166"/>
      <c r="AC20" s="167"/>
      <c r="AD20" s="159">
        <f t="shared" si="0"/>
        <v>0</v>
      </c>
      <c r="AE20" s="160">
        <f t="shared" si="0"/>
        <v>0</v>
      </c>
      <c r="AF20" s="161">
        <f t="shared" si="0"/>
        <v>0</v>
      </c>
      <c r="AG20" s="126" t="s">
        <v>64</v>
      </c>
      <c r="AH20" s="127"/>
      <c r="AI20" s="127"/>
      <c r="AJ20" s="127"/>
      <c r="AK20" s="128"/>
      <c r="AL20" s="109"/>
      <c r="AM20" s="110"/>
      <c r="AN20" s="111"/>
      <c r="AO20" s="109"/>
      <c r="AP20" s="110"/>
      <c r="AQ20" s="111"/>
      <c r="AR20" s="50"/>
      <c r="AS20" s="90" t="str">
        <f ca="1">IFERROR(VLOOKUP(17,INDIRECT(SUBSTITUTE($N$16," ","_")),2,FALSE),"")</f>
        <v/>
      </c>
      <c r="AT20" s="91"/>
      <c r="AU20" s="91"/>
      <c r="AV20" s="91"/>
      <c r="AW20" s="91"/>
      <c r="AX20" s="91"/>
      <c r="AY20" s="91"/>
      <c r="AZ20" s="91"/>
      <c r="BA20" s="91"/>
      <c r="BB20" s="91"/>
      <c r="BC20" s="56"/>
      <c r="BD20" s="36"/>
      <c r="BE20" s="36"/>
      <c r="BF20" s="36"/>
      <c r="BG20" s="36"/>
      <c r="BH20" s="36"/>
      <c r="BI20" s="36"/>
      <c r="BJ20" s="36"/>
      <c r="BK20" s="36"/>
      <c r="BL20" s="36"/>
      <c r="BM20" s="40"/>
    </row>
    <row r="21" spans="1:65" ht="15" customHeight="1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205" t="s">
        <v>250</v>
      </c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162" t="s">
        <v>249</v>
      </c>
      <c r="W21" s="163"/>
      <c r="X21" s="163"/>
      <c r="Y21" s="164"/>
      <c r="Z21" s="168">
        <f>AD17*5%</f>
        <v>0</v>
      </c>
      <c r="AA21" s="169"/>
      <c r="AB21" s="169"/>
      <c r="AC21" s="170"/>
      <c r="AD21" s="168">
        <f>AD19-Z21</f>
        <v>0</v>
      </c>
      <c r="AE21" s="169">
        <f>AE19+AB21</f>
        <v>0</v>
      </c>
      <c r="AF21" s="170">
        <f>AF19+AC21</f>
        <v>0</v>
      </c>
      <c r="AG21" s="126" t="s">
        <v>65</v>
      </c>
      <c r="AH21" s="127"/>
      <c r="AI21" s="127"/>
      <c r="AJ21" s="127"/>
      <c r="AK21" s="128"/>
      <c r="AL21" s="109"/>
      <c r="AM21" s="110"/>
      <c r="AN21" s="111"/>
      <c r="AO21" s="109"/>
      <c r="AP21" s="110"/>
      <c r="AQ21" s="111"/>
      <c r="AR21" s="50"/>
      <c r="AS21" s="90" t="str">
        <f ca="1">IFERROR(VLOOKUP(18,INDIRECT(SUBSTITUTE($N$16," ","_")),2,FALSE),"")</f>
        <v/>
      </c>
      <c r="AT21" s="91"/>
      <c r="AU21" s="91"/>
      <c r="AV21" s="91"/>
      <c r="AW21" s="91"/>
      <c r="AX21" s="91"/>
      <c r="AY21" s="91"/>
      <c r="AZ21" s="91"/>
      <c r="BA21" s="91"/>
      <c r="BB21" s="91"/>
      <c r="BC21" s="57"/>
      <c r="BM21" s="59"/>
    </row>
    <row r="22" spans="1:65" ht="15.75" customHeight="1" thickBo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319"/>
      <c r="W22" s="320"/>
      <c r="X22" s="320"/>
      <c r="Y22" s="321"/>
      <c r="Z22" s="171"/>
      <c r="AA22" s="172"/>
      <c r="AB22" s="172"/>
      <c r="AC22" s="173"/>
      <c r="AD22" s="171">
        <f>AD20+AA22</f>
        <v>0</v>
      </c>
      <c r="AE22" s="172">
        <f>AE20+AB22</f>
        <v>0</v>
      </c>
      <c r="AF22" s="173">
        <f>AF20+AC22</f>
        <v>0</v>
      </c>
      <c r="AG22" s="126" t="s">
        <v>66</v>
      </c>
      <c r="AH22" s="127"/>
      <c r="AI22" s="127"/>
      <c r="AJ22" s="127"/>
      <c r="AK22" s="128"/>
      <c r="AL22" s="109"/>
      <c r="AM22" s="110"/>
      <c r="AN22" s="111"/>
      <c r="AO22" s="109"/>
      <c r="AP22" s="110"/>
      <c r="AQ22" s="111"/>
      <c r="AR22" s="50"/>
      <c r="AS22" s="90" t="str">
        <f ca="1">IFERROR(VLOOKUP(19,INDIRECT(SUBSTITUTE($N$16," ","_")),2,FALSE),"")</f>
        <v/>
      </c>
      <c r="AT22" s="91"/>
      <c r="AU22" s="91"/>
      <c r="AV22" s="91"/>
      <c r="AW22" s="91"/>
      <c r="AX22" s="91"/>
      <c r="AY22" s="91"/>
      <c r="AZ22" s="91"/>
      <c r="BA22" s="91"/>
      <c r="BB22" s="91"/>
      <c r="BC22" s="58" t="s">
        <v>296</v>
      </c>
      <c r="BD22" s="52"/>
      <c r="BE22" s="52"/>
      <c r="BF22" s="52"/>
      <c r="BG22" s="52"/>
      <c r="BH22" s="27"/>
      <c r="BI22" s="27"/>
      <c r="BJ22" s="27"/>
      <c r="BK22" s="27"/>
      <c r="BL22" s="27"/>
      <c r="BM22" s="41"/>
    </row>
    <row r="23" spans="1:65" ht="16.5" customHeight="1" thickTop="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314" t="s">
        <v>43</v>
      </c>
      <c r="W23" s="314"/>
      <c r="X23" s="314"/>
      <c r="Y23" s="314"/>
      <c r="Z23" s="314"/>
      <c r="AA23" s="314"/>
      <c r="AB23" s="314"/>
      <c r="AC23" s="314"/>
      <c r="AD23" s="317">
        <f t="shared" ref="AD23:AF24" si="1">AD17+AD21</f>
        <v>0</v>
      </c>
      <c r="AE23" s="317">
        <f t="shared" si="1"/>
        <v>0</v>
      </c>
      <c r="AF23" s="317">
        <f t="shared" si="1"/>
        <v>0</v>
      </c>
      <c r="AG23" s="114" t="s">
        <v>68</v>
      </c>
      <c r="AH23" s="115"/>
      <c r="AI23" s="115"/>
      <c r="AJ23" s="115"/>
      <c r="AK23" s="116"/>
      <c r="AL23" s="299"/>
      <c r="AM23" s="300"/>
      <c r="AN23" s="301"/>
      <c r="AO23" s="299"/>
      <c r="AP23" s="300"/>
      <c r="AQ23" s="301"/>
      <c r="AR23" s="50"/>
      <c r="AS23" s="90" t="str">
        <f ca="1">IFERROR(VLOOKUP(20,INDIRECT(SUBSTITUTE($N$16," ","_")),2,FALSE),"")</f>
        <v/>
      </c>
      <c r="AT23" s="91"/>
      <c r="AU23" s="91"/>
      <c r="AV23" s="91"/>
      <c r="AW23" s="91"/>
      <c r="AX23" s="91"/>
      <c r="AY23" s="91"/>
      <c r="AZ23" s="91"/>
      <c r="BA23" s="91"/>
      <c r="BB23" s="91"/>
      <c r="BC23" s="57"/>
      <c r="BM23" s="59"/>
    </row>
    <row r="24" spans="1:65" ht="16.5" customHeight="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5"/>
      <c r="W24" s="205"/>
      <c r="X24" s="205"/>
      <c r="Y24" s="205"/>
      <c r="Z24" s="205"/>
      <c r="AA24" s="205"/>
      <c r="AB24" s="205"/>
      <c r="AC24" s="205"/>
      <c r="AD24" s="318">
        <f t="shared" si="1"/>
        <v>0</v>
      </c>
      <c r="AE24" s="318">
        <f t="shared" si="1"/>
        <v>0</v>
      </c>
      <c r="AF24" s="318">
        <f t="shared" si="1"/>
        <v>0</v>
      </c>
      <c r="AG24" s="31" t="s">
        <v>58</v>
      </c>
      <c r="AH24" s="311"/>
      <c r="AI24" s="312"/>
      <c r="AJ24" s="312"/>
      <c r="AK24" s="313"/>
      <c r="AL24" s="302"/>
      <c r="AM24" s="303"/>
      <c r="AN24" s="304"/>
      <c r="AO24" s="302"/>
      <c r="AP24" s="303"/>
      <c r="AQ24" s="304"/>
      <c r="AR24" s="50"/>
      <c r="AS24" s="90" t="str">
        <f ca="1">IFERROR(VLOOKUP(21,INDIRECT(SUBSTITUTE($N$16," ","_")),2,FALSE),"")</f>
        <v/>
      </c>
      <c r="AT24" s="91"/>
      <c r="AU24" s="91"/>
      <c r="AV24" s="91"/>
      <c r="AW24" s="91"/>
      <c r="AX24" s="91"/>
      <c r="AY24" s="91"/>
      <c r="AZ24" s="91"/>
      <c r="BA24" s="91"/>
      <c r="BB24" s="91"/>
      <c r="BC24" s="277" t="s">
        <v>265</v>
      </c>
      <c r="BD24" s="278"/>
      <c r="BE24" s="278"/>
      <c r="BF24" s="278"/>
      <c r="BG24" s="278"/>
      <c r="BH24" s="278"/>
      <c r="BI24" s="278"/>
      <c r="BJ24" s="278"/>
      <c r="BK24" s="278"/>
      <c r="BL24" s="278"/>
      <c r="BM24" s="279"/>
    </row>
    <row r="25" spans="1:65" ht="18" customHeight="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G25" s="126" t="s">
        <v>67</v>
      </c>
      <c r="AH25" s="127"/>
      <c r="AI25" s="127"/>
      <c r="AJ25" s="127"/>
      <c r="AK25" s="128"/>
      <c r="AL25" s="109"/>
      <c r="AM25" s="110"/>
      <c r="AN25" s="111"/>
      <c r="AO25" s="109"/>
      <c r="AP25" s="110"/>
      <c r="AQ25" s="111"/>
      <c r="AR25" s="50"/>
      <c r="AS25" s="90" t="str">
        <f ca="1">IFERROR(VLOOKUP(22,INDIRECT(SUBSTITUTE($N$16," ","_")),2,FALSE),"")</f>
        <v/>
      </c>
      <c r="AT25" s="91"/>
      <c r="AU25" s="91"/>
      <c r="AV25" s="91"/>
      <c r="AW25" s="91"/>
      <c r="AX25" s="91"/>
      <c r="AY25" s="91"/>
      <c r="AZ25" s="91"/>
      <c r="BA25" s="91"/>
      <c r="BB25" s="91"/>
      <c r="BC25" s="280" t="s">
        <v>76</v>
      </c>
      <c r="BD25" s="281"/>
      <c r="BE25" s="281"/>
      <c r="BF25" s="281"/>
      <c r="BG25" s="281"/>
      <c r="BH25" s="281"/>
      <c r="BI25" s="281"/>
      <c r="BJ25" s="281"/>
      <c r="BK25" s="281"/>
      <c r="BL25" s="281"/>
      <c r="BM25" s="282"/>
    </row>
    <row r="26" spans="1:65" ht="15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AG26" s="36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50"/>
      <c r="AS26" s="90" t="str">
        <f ca="1">IFERROR(VLOOKUP(23,INDIRECT(SUBSTITUTE($N$16," ","_")),2,FALSE),"")</f>
        <v/>
      </c>
      <c r="AT26" s="91"/>
      <c r="AU26" s="91"/>
      <c r="AV26" s="91"/>
      <c r="AW26" s="91"/>
      <c r="AX26" s="91"/>
      <c r="AY26" s="91"/>
      <c r="AZ26" s="91"/>
      <c r="BA26" s="91"/>
      <c r="BB26" s="91"/>
      <c r="BC26" s="283" t="s">
        <v>266</v>
      </c>
      <c r="BD26" s="284"/>
      <c r="BE26" s="284"/>
      <c r="BF26" s="284"/>
      <c r="BG26" s="284"/>
      <c r="BH26" s="284"/>
      <c r="BI26" s="284"/>
      <c r="BJ26" s="284"/>
      <c r="BK26" s="284"/>
      <c r="BL26" s="284"/>
      <c r="BM26" s="285"/>
    </row>
    <row r="27" spans="1:65" ht="16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11" t="s">
        <v>47</v>
      </c>
      <c r="W27" s="211"/>
      <c r="X27" s="211"/>
      <c r="Y27" s="211"/>
      <c r="Z27" s="211"/>
      <c r="AA27" s="211"/>
      <c r="AB27" s="211"/>
      <c r="AC27" s="211"/>
      <c r="AD27" s="211"/>
      <c r="AE27" s="211"/>
      <c r="AF27" s="27"/>
      <c r="AG27" s="211" t="s">
        <v>312</v>
      </c>
      <c r="AH27" s="211"/>
      <c r="AI27" s="211"/>
      <c r="AJ27" s="211"/>
      <c r="AK27" s="211"/>
      <c r="AL27" s="211"/>
      <c r="AR27" s="50"/>
      <c r="AS27" s="90" t="str">
        <f ca="1">IFERROR(VLOOKUP(24,INDIRECT(SUBSTITUTE($N$16," ","_")),2,FALSE),"")</f>
        <v/>
      </c>
      <c r="AT27" s="91"/>
      <c r="AU27" s="91"/>
      <c r="AV27" s="91"/>
      <c r="AW27" s="91"/>
      <c r="AX27" s="91"/>
      <c r="AY27" s="91"/>
      <c r="AZ27" s="91"/>
      <c r="BA27" s="91"/>
      <c r="BB27" s="91"/>
      <c r="BC27" s="286" t="s">
        <v>77</v>
      </c>
      <c r="BD27" s="287"/>
      <c r="BE27" s="287"/>
      <c r="BF27" s="287"/>
      <c r="BG27" s="287"/>
      <c r="BH27" s="287"/>
      <c r="BI27" s="287"/>
      <c r="BJ27" s="287"/>
      <c r="BK27" s="287"/>
      <c r="BL27" s="287"/>
      <c r="BM27" s="288"/>
    </row>
    <row r="28" spans="1:65" ht="18.75" customHeight="1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G28" s="322" t="s">
        <v>325</v>
      </c>
      <c r="AH28" s="322"/>
      <c r="AI28" s="322"/>
      <c r="AJ28" s="322"/>
      <c r="AK28" s="322"/>
      <c r="AL28" s="322"/>
      <c r="AM28" s="322"/>
      <c r="AN28" s="322"/>
      <c r="AO28" s="322"/>
      <c r="AP28" s="322"/>
      <c r="AQ28" s="323"/>
      <c r="AR28" s="50"/>
      <c r="AS28" s="90" t="str">
        <f ca="1">IFERROR(VLOOKUP(25,INDIRECT(SUBSTITUTE($N$16," ","_")),2,FALSE),"")</f>
        <v/>
      </c>
      <c r="AT28" s="91"/>
      <c r="AU28" s="91"/>
      <c r="AV28" s="91"/>
      <c r="AW28" s="91"/>
      <c r="AX28" s="91"/>
      <c r="AY28" s="91"/>
      <c r="AZ28" s="91"/>
      <c r="BA28" s="91"/>
      <c r="BB28" s="91"/>
      <c r="BC28" s="286"/>
      <c r="BD28" s="287"/>
      <c r="BE28" s="287"/>
      <c r="BF28" s="287"/>
      <c r="BG28" s="287"/>
      <c r="BH28" s="287"/>
      <c r="BI28" s="287"/>
      <c r="BJ28" s="287"/>
      <c r="BK28" s="287"/>
      <c r="BL28" s="287"/>
      <c r="BM28" s="288"/>
    </row>
    <row r="29" spans="1:65" ht="15" customHeight="1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183" t="s">
        <v>48</v>
      </c>
      <c r="W29" s="185" t="s">
        <v>261</v>
      </c>
      <c r="X29" s="186"/>
      <c r="Y29" s="185" t="s">
        <v>262</v>
      </c>
      <c r="Z29" s="186"/>
      <c r="AA29" s="185" t="s">
        <v>298</v>
      </c>
      <c r="AB29" s="186"/>
      <c r="AC29" s="185" t="s">
        <v>263</v>
      </c>
      <c r="AD29" s="186"/>
      <c r="AE29" s="185" t="s">
        <v>264</v>
      </c>
      <c r="AF29" s="294"/>
      <c r="AG29" s="322"/>
      <c r="AH29" s="322"/>
      <c r="AI29" s="322"/>
      <c r="AJ29" s="322"/>
      <c r="AK29" s="322"/>
      <c r="AL29" s="322"/>
      <c r="AM29" s="322"/>
      <c r="AN29" s="322"/>
      <c r="AO29" s="322"/>
      <c r="AP29" s="322"/>
      <c r="AQ29" s="323"/>
      <c r="AR29" s="50"/>
      <c r="AS29" s="90" t="str">
        <f ca="1">IFERROR(VLOOKUP(26,INDIRECT(SUBSTITUTE($N$16," ","_")),2,FALSE),"")</f>
        <v/>
      </c>
      <c r="AT29" s="91"/>
      <c r="AU29" s="91"/>
      <c r="AV29" s="91"/>
      <c r="AW29" s="91"/>
      <c r="AX29" s="91"/>
      <c r="AY29" s="91"/>
      <c r="AZ29" s="91"/>
      <c r="BA29" s="91"/>
      <c r="BB29" s="91"/>
      <c r="BC29" s="283"/>
      <c r="BD29" s="284"/>
      <c r="BE29" s="284"/>
      <c r="BF29" s="284"/>
      <c r="BG29" s="284"/>
      <c r="BH29" s="284"/>
      <c r="BI29" s="284"/>
      <c r="BJ29" s="284"/>
      <c r="BK29" s="284"/>
      <c r="BL29" s="284"/>
      <c r="BM29" s="41"/>
    </row>
    <row r="30" spans="1:65" ht="15.75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184"/>
      <c r="W30" s="187"/>
      <c r="X30" s="188"/>
      <c r="Y30" s="187"/>
      <c r="Z30" s="188"/>
      <c r="AA30" s="187"/>
      <c r="AB30" s="188"/>
      <c r="AC30" s="187"/>
      <c r="AD30" s="188"/>
      <c r="AE30" s="187"/>
      <c r="AF30" s="295"/>
      <c r="AG30" s="82" t="s">
        <v>308</v>
      </c>
      <c r="AH30" s="82"/>
      <c r="AI30" s="82" t="s">
        <v>309</v>
      </c>
      <c r="AJ30" s="82"/>
      <c r="AK30" s="82"/>
      <c r="AL30" s="291" t="s">
        <v>326</v>
      </c>
      <c r="AM30" s="291"/>
      <c r="AN30" s="291"/>
      <c r="AO30" s="291"/>
      <c r="AP30" s="291"/>
      <c r="AQ30" s="291"/>
      <c r="AR30" s="50"/>
      <c r="AS30" s="90" t="str">
        <f ca="1">IFERROR(VLOOKUP(27,INDIRECT(SUBSTITUTE($N$16," ","_")),2,FALSE),"")</f>
        <v/>
      </c>
      <c r="AT30" s="91"/>
      <c r="AU30" s="91"/>
      <c r="AV30" s="91"/>
      <c r="AW30" s="91"/>
      <c r="AX30" s="91"/>
      <c r="AY30" s="91"/>
      <c r="AZ30" s="91"/>
      <c r="BA30" s="91"/>
      <c r="BB30" s="91"/>
      <c r="BC30" s="297" t="s">
        <v>252</v>
      </c>
      <c r="BD30" s="298"/>
      <c r="BE30" s="298"/>
      <c r="BF30" s="298"/>
      <c r="BG30" s="298"/>
      <c r="BH30" s="298"/>
      <c r="BI30" s="309"/>
      <c r="BJ30" s="310"/>
      <c r="BK30" s="310"/>
      <c r="BL30" s="310"/>
      <c r="BM30" s="41"/>
    </row>
    <row r="31" spans="1:65" ht="16.5" customHeight="1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04" t="s">
        <v>32</v>
      </c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189" t="s">
        <v>303</v>
      </c>
      <c r="W31" s="141"/>
      <c r="X31" s="147"/>
      <c r="Y31" s="141"/>
      <c r="Z31" s="147"/>
      <c r="AA31" s="141"/>
      <c r="AB31" s="147"/>
      <c r="AC31" s="141"/>
      <c r="AD31" s="147"/>
      <c r="AE31" s="141"/>
      <c r="AF31" s="147"/>
      <c r="AG31" s="82"/>
      <c r="AH31" s="82"/>
      <c r="AI31" s="82"/>
      <c r="AJ31" s="82"/>
      <c r="AK31" s="82"/>
      <c r="AL31" s="291"/>
      <c r="AM31" s="291"/>
      <c r="AN31" s="291"/>
      <c r="AO31" s="291"/>
      <c r="AP31" s="291"/>
      <c r="AQ31" s="291"/>
      <c r="AR31" s="50"/>
      <c r="AS31" s="90" t="str">
        <f ca="1">IFERROR(VLOOKUP(28,INDIRECT(SUBSTITUTE($N$16," ","_")),2,FALSE),"")</f>
        <v/>
      </c>
      <c r="AT31" s="91"/>
      <c r="AU31" s="91"/>
      <c r="AV31" s="91"/>
      <c r="AW31" s="91"/>
      <c r="AX31" s="91"/>
      <c r="AY31" s="91"/>
      <c r="AZ31" s="91"/>
      <c r="BA31" s="91"/>
      <c r="BB31" s="91"/>
      <c r="BC31" s="307" t="s">
        <v>253</v>
      </c>
      <c r="BD31" s="75"/>
      <c r="BE31" s="75"/>
      <c r="BF31" s="75"/>
      <c r="BG31" s="75"/>
      <c r="BH31" s="75"/>
      <c r="BI31" s="75"/>
      <c r="BJ31" s="75"/>
      <c r="BK31" s="75"/>
      <c r="BL31" s="75"/>
      <c r="BM31" s="308"/>
    </row>
    <row r="32" spans="1:65" ht="16.5" customHeight="1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190"/>
      <c r="W32" s="141"/>
      <c r="X32" s="147"/>
      <c r="Y32" s="138"/>
      <c r="Z32" s="140"/>
      <c r="AA32" s="138"/>
      <c r="AB32" s="140"/>
      <c r="AC32" s="138"/>
      <c r="AD32" s="140"/>
      <c r="AE32" s="138"/>
      <c r="AF32" s="139"/>
      <c r="AG32" s="293"/>
      <c r="AH32" s="293"/>
      <c r="AI32" s="293" t="s">
        <v>313</v>
      </c>
      <c r="AJ32" s="293"/>
      <c r="AK32" s="293"/>
      <c r="AL32" s="292"/>
      <c r="AM32" s="292"/>
      <c r="AN32" s="292"/>
      <c r="AO32" s="292"/>
      <c r="AP32" s="292"/>
      <c r="AQ32" s="292"/>
      <c r="AR32" s="54"/>
      <c r="AS32" s="90" t="str">
        <f ca="1">IFERROR(VLOOKUP(29,INDIRECT(SUBSTITUTE($N$16," ","_")),2,FALSE),"")</f>
        <v/>
      </c>
      <c r="AT32" s="91"/>
      <c r="AU32" s="91"/>
      <c r="AV32" s="91"/>
      <c r="AW32" s="91"/>
      <c r="AX32" s="91"/>
      <c r="AY32" s="91"/>
      <c r="AZ32" s="91"/>
      <c r="BA32" s="91"/>
      <c r="BB32" s="91"/>
      <c r="BC32" s="55" t="s">
        <v>254</v>
      </c>
      <c r="BD32" s="51"/>
      <c r="BE32" s="32"/>
      <c r="BF32" s="32"/>
      <c r="BG32" s="32"/>
      <c r="BH32" s="32"/>
      <c r="BI32" s="32"/>
      <c r="BJ32" s="296"/>
      <c r="BK32" s="296"/>
      <c r="BL32" s="296"/>
      <c r="BM32" s="41"/>
    </row>
    <row r="33" spans="1:65" ht="16.5" customHeight="1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189" t="s">
        <v>304</v>
      </c>
      <c r="W33" s="135"/>
      <c r="X33" s="137"/>
      <c r="Y33" s="135"/>
      <c r="Z33" s="137"/>
      <c r="AA33" s="135"/>
      <c r="AB33" s="137"/>
      <c r="AC33" s="135"/>
      <c r="AD33" s="137"/>
      <c r="AE33" s="135"/>
      <c r="AF33" s="136"/>
      <c r="AG33" s="293"/>
      <c r="AH33" s="293"/>
      <c r="AI33" s="293"/>
      <c r="AJ33" s="293"/>
      <c r="AK33" s="293"/>
      <c r="AL33" s="292"/>
      <c r="AM33" s="292"/>
      <c r="AN33" s="292"/>
      <c r="AO33" s="292"/>
      <c r="AP33" s="292"/>
      <c r="AQ33" s="292"/>
      <c r="AR33" s="54"/>
      <c r="AS33" s="90" t="str">
        <f ca="1">IFERROR(VLOOKUP(30,INDIRECT(SUBSTITUTE($N$16," ","_")),2,FALSE),"")</f>
        <v/>
      </c>
      <c r="AT33" s="91"/>
      <c r="AU33" s="91"/>
      <c r="AV33" s="91"/>
      <c r="AW33" s="91"/>
      <c r="AX33" s="91"/>
      <c r="AY33" s="91"/>
      <c r="AZ33" s="91"/>
      <c r="BA33" s="91"/>
      <c r="BB33" s="91"/>
      <c r="BC33" s="57"/>
      <c r="BM33" s="41"/>
    </row>
    <row r="34" spans="1:65" ht="16.5" customHeigh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190"/>
      <c r="W34" s="141"/>
      <c r="X34" s="147"/>
      <c r="Y34" s="138"/>
      <c r="Z34" s="140"/>
      <c r="AA34" s="138"/>
      <c r="AB34" s="140"/>
      <c r="AC34" s="138"/>
      <c r="AD34" s="140"/>
      <c r="AE34" s="138"/>
      <c r="AF34" s="139"/>
      <c r="AG34" s="293"/>
      <c r="AH34" s="293"/>
      <c r="AI34" s="293"/>
      <c r="AJ34" s="293"/>
      <c r="AK34" s="293"/>
      <c r="AL34" s="292"/>
      <c r="AM34" s="292"/>
      <c r="AN34" s="292"/>
      <c r="AO34" s="292"/>
      <c r="AP34" s="292"/>
      <c r="AQ34" s="292"/>
      <c r="AR34" s="54"/>
      <c r="AS34" s="90" t="str">
        <f ca="1">IFERROR(VLOOKUP(31,INDIRECT(SUBSTITUTE($N$16," ","_")),2,FALSE),"")</f>
        <v/>
      </c>
      <c r="AT34" s="91"/>
      <c r="AU34" s="91"/>
      <c r="AV34" s="91"/>
      <c r="AW34" s="91"/>
      <c r="AX34" s="91"/>
      <c r="AY34" s="91"/>
      <c r="AZ34" s="91"/>
      <c r="BA34" s="91"/>
      <c r="BB34" s="91"/>
      <c r="BC34" s="107" t="s">
        <v>78</v>
      </c>
      <c r="BD34" s="108"/>
      <c r="BE34" s="108"/>
      <c r="BF34" s="108"/>
      <c r="BG34" s="108"/>
      <c r="BH34" s="108"/>
      <c r="BI34" s="108"/>
      <c r="BJ34" s="108"/>
      <c r="BK34" s="108"/>
      <c r="BL34" s="108"/>
      <c r="BM34" s="59"/>
    </row>
    <row r="35" spans="1:65" ht="16.5" customHeight="1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189" t="s">
        <v>305</v>
      </c>
      <c r="W35" s="135"/>
      <c r="X35" s="137"/>
      <c r="Y35" s="135"/>
      <c r="Z35" s="137"/>
      <c r="AA35" s="135"/>
      <c r="AB35" s="137"/>
      <c r="AC35" s="135"/>
      <c r="AD35" s="137"/>
      <c r="AE35" s="135"/>
      <c r="AF35" s="136"/>
      <c r="AG35" s="293"/>
      <c r="AH35" s="293"/>
      <c r="AI35" s="293"/>
      <c r="AJ35" s="293"/>
      <c r="AK35" s="293"/>
      <c r="AL35" s="292"/>
      <c r="AM35" s="292"/>
      <c r="AN35" s="292"/>
      <c r="AO35" s="292"/>
      <c r="AP35" s="292"/>
      <c r="AQ35" s="292"/>
      <c r="AR35" s="54"/>
      <c r="AS35" s="90" t="str">
        <f ca="1">IFERROR(VLOOKUP(32,INDIRECT(SUBSTITUTE($N$16," ","_")),2,FALSE),"")</f>
        <v/>
      </c>
      <c r="AT35" s="91"/>
      <c r="AU35" s="91"/>
      <c r="AV35" s="91"/>
      <c r="AW35" s="91"/>
      <c r="AX35" s="91"/>
      <c r="AY35" s="91"/>
      <c r="AZ35" s="91"/>
      <c r="BA35" s="91"/>
      <c r="BB35" s="91"/>
      <c r="BC35" s="107"/>
      <c r="BD35" s="108"/>
      <c r="BE35" s="108"/>
      <c r="BF35" s="108"/>
      <c r="BG35" s="108"/>
      <c r="BH35" s="108"/>
      <c r="BI35" s="108"/>
      <c r="BJ35" s="108"/>
      <c r="BK35" s="108"/>
      <c r="BL35" s="108"/>
      <c r="BM35" s="41"/>
    </row>
    <row r="36" spans="1:65" ht="16.5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190"/>
      <c r="W36" s="141"/>
      <c r="X36" s="147"/>
      <c r="Y36" s="138"/>
      <c r="Z36" s="140"/>
      <c r="AA36" s="138"/>
      <c r="AB36" s="140"/>
      <c r="AC36" s="138"/>
      <c r="AD36" s="140"/>
      <c r="AE36" s="138"/>
      <c r="AF36" s="139"/>
      <c r="AG36" s="293"/>
      <c r="AH36" s="293"/>
      <c r="AI36" s="293"/>
      <c r="AJ36" s="293"/>
      <c r="AK36" s="293"/>
      <c r="AL36" s="292"/>
      <c r="AM36" s="292"/>
      <c r="AN36" s="292"/>
      <c r="AO36" s="292"/>
      <c r="AP36" s="292"/>
      <c r="AQ36" s="292"/>
      <c r="AR36" s="54"/>
      <c r="AS36" s="90" t="str">
        <f ca="1">IFERROR(VLOOKUP(33,INDIRECT(SUBSTITUTE($N$16," ","_")),2,FALSE),"")</f>
        <v/>
      </c>
      <c r="AT36" s="91"/>
      <c r="AU36" s="91"/>
      <c r="AV36" s="91"/>
      <c r="AW36" s="91"/>
      <c r="AX36" s="91"/>
      <c r="AY36" s="91"/>
      <c r="AZ36" s="91"/>
      <c r="BA36" s="91"/>
      <c r="BB36" s="91"/>
      <c r="BC36" s="105"/>
      <c r="BD36" s="106"/>
      <c r="BE36" s="106"/>
      <c r="BF36" s="106"/>
      <c r="BG36" s="106"/>
      <c r="BH36" s="27"/>
      <c r="BI36" s="27"/>
      <c r="BJ36" s="27"/>
      <c r="BK36" s="27"/>
      <c r="BL36" s="27"/>
      <c r="BM36" s="41"/>
    </row>
    <row r="37" spans="1:65" ht="1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177" t="s">
        <v>33</v>
      </c>
      <c r="L37" s="177"/>
      <c r="M37" s="178"/>
      <c r="N37" s="178"/>
      <c r="O37" s="178"/>
      <c r="P37" s="178"/>
      <c r="Q37" s="179" t="s">
        <v>24</v>
      </c>
      <c r="R37" s="179"/>
      <c r="S37" s="178"/>
      <c r="T37" s="178"/>
      <c r="U37" s="27"/>
      <c r="V37" s="189" t="s">
        <v>306</v>
      </c>
      <c r="W37" s="135"/>
      <c r="X37" s="137"/>
      <c r="Y37" s="135"/>
      <c r="Z37" s="137"/>
      <c r="AA37" s="135"/>
      <c r="AB37" s="137"/>
      <c r="AC37" s="135"/>
      <c r="AD37" s="137"/>
      <c r="AE37" s="135"/>
      <c r="AF37" s="136"/>
      <c r="AG37" s="293"/>
      <c r="AH37" s="293"/>
      <c r="AI37" s="293"/>
      <c r="AJ37" s="293"/>
      <c r="AK37" s="293"/>
      <c r="AL37" s="292"/>
      <c r="AM37" s="292"/>
      <c r="AN37" s="292"/>
      <c r="AO37" s="292"/>
      <c r="AP37" s="292"/>
      <c r="AQ37" s="292"/>
      <c r="AR37" s="54"/>
      <c r="AS37" s="90" t="str">
        <f ca="1">IFERROR(VLOOKUP(34,INDIRECT(SUBSTITUTE($N$16," ","_")),2,FALSE),"")</f>
        <v/>
      </c>
      <c r="AT37" s="91"/>
      <c r="AU37" s="91"/>
      <c r="AV37" s="91"/>
      <c r="AW37" s="91"/>
      <c r="AX37" s="91"/>
      <c r="AY37" s="91"/>
      <c r="AZ37" s="91"/>
      <c r="BA37" s="91"/>
      <c r="BB37" s="91"/>
      <c r="BC37" s="57"/>
      <c r="BM37" s="41"/>
    </row>
    <row r="38" spans="1:65" ht="15" customHeight="1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66" t="s">
        <v>34</v>
      </c>
      <c r="L38" s="66"/>
      <c r="M38" s="66"/>
      <c r="N38" s="66"/>
      <c r="O38" s="66"/>
      <c r="Q38" s="53"/>
      <c r="R38" s="30"/>
      <c r="T38" s="29"/>
      <c r="U38" s="27"/>
      <c r="V38" s="191"/>
      <c r="W38" s="141"/>
      <c r="X38" s="147"/>
      <c r="Y38" s="138"/>
      <c r="Z38" s="140"/>
      <c r="AA38" s="138"/>
      <c r="AB38" s="140"/>
      <c r="AC38" s="138"/>
      <c r="AD38" s="140"/>
      <c r="AE38" s="138"/>
      <c r="AF38" s="139"/>
      <c r="AG38" s="293"/>
      <c r="AH38" s="293"/>
      <c r="AI38" s="293"/>
      <c r="AJ38" s="293"/>
      <c r="AK38" s="293"/>
      <c r="AL38" s="292"/>
      <c r="AM38" s="292"/>
      <c r="AN38" s="292"/>
      <c r="AO38" s="292"/>
      <c r="AP38" s="292"/>
      <c r="AQ38" s="292"/>
      <c r="AR38" s="54"/>
      <c r="AS38" s="90" t="str">
        <f ca="1">IFERROR(VLOOKUP(35,INDIRECT(SUBSTITUTE($N$16," ","_")),2,FALSE),"")</f>
        <v/>
      </c>
      <c r="AT38" s="91"/>
      <c r="AU38" s="91"/>
      <c r="AV38" s="91"/>
      <c r="AW38" s="91"/>
      <c r="AX38" s="91"/>
      <c r="AY38" s="91"/>
      <c r="AZ38" s="91"/>
      <c r="BA38" s="91"/>
      <c r="BB38" s="91"/>
      <c r="BC38" s="101"/>
      <c r="BD38" s="102"/>
      <c r="BE38" s="102"/>
      <c r="BF38" s="102"/>
      <c r="BG38" s="102"/>
      <c r="BI38" s="35"/>
      <c r="BJ38" s="35"/>
      <c r="BK38" s="35"/>
      <c r="BM38" s="41"/>
    </row>
    <row r="39" spans="1:65" ht="15" customHeight="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177" t="s">
        <v>35</v>
      </c>
      <c r="L39" s="177"/>
      <c r="M39" s="177"/>
      <c r="N39" s="176"/>
      <c r="O39" s="176"/>
      <c r="P39" s="176"/>
      <c r="Q39" s="176"/>
      <c r="S39" s="30"/>
      <c r="T39" s="30"/>
      <c r="U39" s="27"/>
      <c r="V39" s="189" t="s">
        <v>307</v>
      </c>
      <c r="W39" s="135"/>
      <c r="X39" s="137"/>
      <c r="Y39" s="135"/>
      <c r="Z39" s="137"/>
      <c r="AA39" s="135"/>
      <c r="AB39" s="137"/>
      <c r="AC39" s="135"/>
      <c r="AD39" s="137"/>
      <c r="AE39" s="135"/>
      <c r="AF39" s="136"/>
      <c r="AG39" s="293"/>
      <c r="AH39" s="293"/>
      <c r="AI39" s="293"/>
      <c r="AJ39" s="293"/>
      <c r="AK39" s="293"/>
      <c r="AL39" s="292"/>
      <c r="AM39" s="292"/>
      <c r="AN39" s="292"/>
      <c r="AO39" s="292"/>
      <c r="AP39" s="292"/>
      <c r="AQ39" s="292"/>
      <c r="AR39" s="54"/>
      <c r="AS39" s="90"/>
      <c r="AT39" s="91"/>
      <c r="AU39" s="91"/>
      <c r="AV39" s="91"/>
      <c r="AW39" s="91"/>
      <c r="AX39" s="91"/>
      <c r="AY39" s="91"/>
      <c r="AZ39" s="91"/>
      <c r="BA39" s="91"/>
      <c r="BB39" s="91"/>
      <c r="BC39" s="103"/>
      <c r="BD39" s="104"/>
      <c r="BE39" s="104"/>
      <c r="BF39" s="104"/>
      <c r="BG39" s="104"/>
      <c r="BI39" s="94"/>
      <c r="BJ39" s="94"/>
      <c r="BK39" s="94"/>
      <c r="BL39" s="27"/>
      <c r="BM39" s="41"/>
    </row>
    <row r="40" spans="1:65" ht="15" customHeight="1" x14ac:dyDescent="0.2">
      <c r="A40" s="196" t="s">
        <v>0</v>
      </c>
      <c r="B40" s="196"/>
      <c r="C40" s="196"/>
      <c r="D40" s="196"/>
      <c r="E40" s="196"/>
      <c r="F40" s="196"/>
      <c r="G40" s="196"/>
      <c r="H40" s="196"/>
      <c r="I40" s="196"/>
      <c r="J40" s="196"/>
      <c r="V40" s="191"/>
      <c r="W40" s="141"/>
      <c r="X40" s="147"/>
      <c r="Y40" s="141"/>
      <c r="Z40" s="147"/>
      <c r="AA40" s="141"/>
      <c r="AB40" s="147"/>
      <c r="AC40" s="141"/>
      <c r="AD40" s="147"/>
      <c r="AE40" s="141"/>
      <c r="AF40" s="142"/>
      <c r="AG40" s="293"/>
      <c r="AH40" s="293"/>
      <c r="AI40" s="293"/>
      <c r="AJ40" s="293"/>
      <c r="AK40" s="293"/>
      <c r="AL40" s="292"/>
      <c r="AM40" s="292"/>
      <c r="AN40" s="292"/>
      <c r="AO40" s="292"/>
      <c r="AP40" s="292"/>
      <c r="AQ40" s="292"/>
      <c r="AR40" s="54"/>
      <c r="AS40" s="90"/>
      <c r="AT40" s="91"/>
      <c r="AU40" s="91"/>
      <c r="AV40" s="91"/>
      <c r="AW40" s="91"/>
      <c r="AX40" s="91"/>
      <c r="AY40" s="91"/>
      <c r="AZ40" s="91"/>
      <c r="BA40" s="91"/>
      <c r="BB40" s="91"/>
      <c r="BC40" s="99" t="s">
        <v>79</v>
      </c>
      <c r="BD40" s="100"/>
      <c r="BE40" s="100"/>
      <c r="BF40" s="100"/>
      <c r="BG40" s="100"/>
      <c r="BI40" s="92" t="s">
        <v>80</v>
      </c>
      <c r="BJ40" s="92"/>
      <c r="BK40" s="92"/>
      <c r="BL40" s="92"/>
      <c r="BM40" s="41"/>
    </row>
    <row r="41" spans="1:65" ht="15.75" customHeight="1" x14ac:dyDescent="0.2">
      <c r="A41" s="196"/>
      <c r="B41" s="196"/>
      <c r="C41" s="196"/>
      <c r="D41" s="196"/>
      <c r="E41" s="196"/>
      <c r="F41" s="196"/>
      <c r="G41" s="196"/>
      <c r="H41" s="196"/>
      <c r="I41" s="196"/>
      <c r="J41" s="196"/>
      <c r="V41" s="174" t="s">
        <v>49</v>
      </c>
      <c r="W41" s="143">
        <f>SUM(W31:X40)</f>
        <v>0</v>
      </c>
      <c r="X41" s="143"/>
      <c r="Y41" s="143">
        <f>SUM(Y31:Z40)</f>
        <v>0</v>
      </c>
      <c r="Z41" s="143"/>
      <c r="AA41" s="143">
        <f>SUM(AA31:AB40)</f>
        <v>0</v>
      </c>
      <c r="AB41" s="143"/>
      <c r="AC41" s="143">
        <f>SUM(AC31:AD40)</f>
        <v>0</v>
      </c>
      <c r="AD41" s="143"/>
      <c r="AE41" s="143">
        <f>SUM(AE31:AF40)</f>
        <v>0</v>
      </c>
      <c r="AF41" s="144"/>
      <c r="AG41" s="293"/>
      <c r="AH41" s="293"/>
      <c r="AI41" s="293"/>
      <c r="AJ41" s="293"/>
      <c r="AK41" s="293"/>
      <c r="AL41" s="292"/>
      <c r="AM41" s="292"/>
      <c r="AN41" s="292"/>
      <c r="AO41" s="292"/>
      <c r="AP41" s="292"/>
      <c r="AQ41" s="292"/>
      <c r="AR41" s="54"/>
      <c r="AS41" s="90"/>
      <c r="AT41" s="91"/>
      <c r="AU41" s="91"/>
      <c r="AV41" s="91"/>
      <c r="AW41" s="91"/>
      <c r="AX41" s="91"/>
      <c r="AY41" s="91"/>
      <c r="AZ41" s="91"/>
      <c r="BA41" s="91"/>
      <c r="BB41" s="91"/>
      <c r="BC41" s="55"/>
      <c r="BD41" s="27"/>
      <c r="BE41" s="27"/>
      <c r="BF41" s="27"/>
      <c r="BG41" s="27"/>
      <c r="BH41" s="27"/>
      <c r="BM41" s="41"/>
    </row>
    <row r="42" spans="1:65" ht="18" customHeight="1" x14ac:dyDescent="0.2">
      <c r="A42" s="196"/>
      <c r="B42" s="196"/>
      <c r="C42" s="196"/>
      <c r="D42" s="196"/>
      <c r="E42" s="196"/>
      <c r="F42" s="196"/>
      <c r="G42" s="196"/>
      <c r="H42" s="196"/>
      <c r="I42" s="196"/>
      <c r="J42" s="196"/>
      <c r="V42" s="175"/>
      <c r="W42" s="145"/>
      <c r="X42" s="145"/>
      <c r="Y42" s="145"/>
      <c r="Z42" s="145"/>
      <c r="AA42" s="145"/>
      <c r="AB42" s="145"/>
      <c r="AC42" s="145"/>
      <c r="AD42" s="145"/>
      <c r="AE42" s="145"/>
      <c r="AF42" s="146"/>
      <c r="AG42" s="293"/>
      <c r="AH42" s="293"/>
      <c r="AI42" s="293"/>
      <c r="AJ42" s="293"/>
      <c r="AK42" s="293"/>
      <c r="AL42" s="292"/>
      <c r="AM42" s="292"/>
      <c r="AN42" s="292"/>
      <c r="AO42" s="292"/>
      <c r="AP42" s="292"/>
      <c r="AQ42" s="292"/>
      <c r="AR42" s="54"/>
      <c r="AS42" s="90"/>
      <c r="AT42" s="91"/>
      <c r="AU42" s="91"/>
      <c r="AV42" s="91"/>
      <c r="AW42" s="91"/>
      <c r="AX42" s="91"/>
      <c r="AY42" s="91"/>
      <c r="AZ42" s="91"/>
      <c r="BA42" s="91"/>
      <c r="BB42" s="91"/>
      <c r="BC42" s="55"/>
      <c r="BD42" s="27"/>
      <c r="BE42" s="27"/>
      <c r="BF42" s="27"/>
      <c r="BG42" s="27"/>
      <c r="BH42" s="27"/>
      <c r="BI42" s="27"/>
      <c r="BJ42" s="27"/>
      <c r="BK42" s="27"/>
      <c r="BL42" s="27"/>
      <c r="BM42" s="41"/>
    </row>
    <row r="43" spans="1:65" ht="15.75" customHeight="1" x14ac:dyDescent="0.2">
      <c r="A43" s="196"/>
      <c r="B43" s="196"/>
      <c r="C43" s="196"/>
      <c r="D43" s="196"/>
      <c r="E43" s="196"/>
      <c r="F43" s="196"/>
      <c r="G43" s="196"/>
      <c r="H43" s="196"/>
      <c r="I43" s="196"/>
      <c r="J43" s="196"/>
      <c r="AR43" s="50"/>
      <c r="AS43" s="90"/>
      <c r="AT43" s="91"/>
      <c r="AU43" s="91"/>
      <c r="AV43" s="91"/>
      <c r="AW43" s="91"/>
      <c r="AX43" s="91"/>
      <c r="AY43" s="91"/>
      <c r="AZ43" s="91"/>
      <c r="BA43" s="91"/>
      <c r="BB43" s="91"/>
      <c r="BC43" s="95"/>
      <c r="BD43" s="96"/>
      <c r="BE43" s="96"/>
      <c r="BF43" s="96"/>
      <c r="BG43" s="96"/>
      <c r="BH43" s="27"/>
      <c r="BI43" s="35"/>
      <c r="BJ43" s="35"/>
      <c r="BK43" s="35"/>
      <c r="BL43" s="27"/>
      <c r="BM43" s="41"/>
    </row>
    <row r="44" spans="1:65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AG44" s="82" t="s">
        <v>310</v>
      </c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50"/>
      <c r="AS44" s="90"/>
      <c r="AT44" s="91"/>
      <c r="AU44" s="91"/>
      <c r="AV44" s="91"/>
      <c r="AW44" s="91"/>
      <c r="AX44" s="91"/>
      <c r="AY44" s="91"/>
      <c r="AZ44" s="91"/>
      <c r="BA44" s="91"/>
      <c r="BB44" s="91"/>
      <c r="BC44" s="97"/>
      <c r="BD44" s="98"/>
      <c r="BE44" s="98"/>
      <c r="BF44" s="98"/>
      <c r="BG44" s="98"/>
      <c r="BH44" s="27"/>
      <c r="BI44" s="94"/>
      <c r="BJ44" s="94"/>
      <c r="BK44" s="94"/>
      <c r="BL44" s="27"/>
      <c r="BM44" s="59"/>
    </row>
    <row r="45" spans="1:65" ht="15" customHeight="1" x14ac:dyDescent="0.2"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50"/>
      <c r="AS45" s="90"/>
      <c r="AT45" s="91"/>
      <c r="AU45" s="91"/>
      <c r="AV45" s="91"/>
      <c r="AW45" s="91"/>
      <c r="AX45" s="91"/>
      <c r="AY45" s="91"/>
      <c r="AZ45" s="91"/>
      <c r="BA45" s="91"/>
      <c r="BB45" s="91"/>
      <c r="BC45" s="93" t="s">
        <v>81</v>
      </c>
      <c r="BD45" s="92"/>
      <c r="BE45" s="92"/>
      <c r="BF45" s="92"/>
      <c r="BG45" s="92"/>
      <c r="BH45" s="27"/>
      <c r="BI45" s="92" t="s">
        <v>80</v>
      </c>
      <c r="BJ45" s="92"/>
      <c r="BK45" s="92"/>
      <c r="BL45" s="92"/>
      <c r="BM45" s="41"/>
    </row>
    <row r="46" spans="1:65" ht="15" customHeight="1" x14ac:dyDescent="0.2"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BC46" s="60"/>
      <c r="BD46" s="61"/>
      <c r="BE46" s="61"/>
      <c r="BF46" s="61"/>
      <c r="BG46" s="61"/>
      <c r="BH46" s="61"/>
      <c r="BI46" s="62"/>
      <c r="BJ46" s="61"/>
      <c r="BK46" s="61"/>
      <c r="BL46" s="61"/>
      <c r="BM46" s="63"/>
    </row>
  </sheetData>
  <mergeCells count="238">
    <mergeCell ref="AS23:BB23"/>
    <mergeCell ref="K9:L9"/>
    <mergeCell ref="M8:P8"/>
    <mergeCell ref="M9:P9"/>
    <mergeCell ref="AS37:BB37"/>
    <mergeCell ref="AS36:BB36"/>
    <mergeCell ref="AS35:BB35"/>
    <mergeCell ref="AS34:BB34"/>
    <mergeCell ref="AS33:BB33"/>
    <mergeCell ref="AS10:BB10"/>
    <mergeCell ref="AS9:BB9"/>
    <mergeCell ref="AS8:BB8"/>
    <mergeCell ref="AD21:AF22"/>
    <mergeCell ref="AD23:AF24"/>
    <mergeCell ref="V27:AE27"/>
    <mergeCell ref="AE31:AF32"/>
    <mergeCell ref="AA31:AB32"/>
    <mergeCell ref="AC31:AD32"/>
    <mergeCell ref="Y31:Z32"/>
    <mergeCell ref="AL21:AN21"/>
    <mergeCell ref="AL22:AN22"/>
    <mergeCell ref="V21:Y22"/>
    <mergeCell ref="AG27:AL27"/>
    <mergeCell ref="AG28:AQ29"/>
    <mergeCell ref="AD19:AF20"/>
    <mergeCell ref="AL23:AN24"/>
    <mergeCell ref="AG18:AK19"/>
    <mergeCell ref="Y35:Z36"/>
    <mergeCell ref="BC31:BM31"/>
    <mergeCell ref="BC29:BL29"/>
    <mergeCell ref="BI30:BL30"/>
    <mergeCell ref="AG23:AK23"/>
    <mergeCell ref="AH24:AK24"/>
    <mergeCell ref="AG25:AK25"/>
    <mergeCell ref="AO23:AQ24"/>
    <mergeCell ref="AL25:AN25"/>
    <mergeCell ref="V23:AC24"/>
    <mergeCell ref="AS32:BB32"/>
    <mergeCell ref="AS31:BB31"/>
    <mergeCell ref="AS30:BB30"/>
    <mergeCell ref="AS29:BB29"/>
    <mergeCell ref="AS28:BB28"/>
    <mergeCell ref="AS27:BB27"/>
    <mergeCell ref="AS26:BB26"/>
    <mergeCell ref="AS25:BB25"/>
    <mergeCell ref="AS24:BB24"/>
    <mergeCell ref="AC29:AD30"/>
    <mergeCell ref="AS22:BB22"/>
    <mergeCell ref="AI30:AK31"/>
    <mergeCell ref="AL30:AQ31"/>
    <mergeCell ref="AL32:AQ42"/>
    <mergeCell ref="AI32:AK42"/>
    <mergeCell ref="AG32:AH42"/>
    <mergeCell ref="AE29:AF30"/>
    <mergeCell ref="Y37:Z38"/>
    <mergeCell ref="BJ32:BL32"/>
    <mergeCell ref="AO25:AQ25"/>
    <mergeCell ref="Y39:Z40"/>
    <mergeCell ref="Y41:Z42"/>
    <mergeCell ref="AA33:AB34"/>
    <mergeCell ref="AA35:AB36"/>
    <mergeCell ref="Y29:Z30"/>
    <mergeCell ref="AA29:AB30"/>
    <mergeCell ref="BC30:BH30"/>
    <mergeCell ref="AA41:AB42"/>
    <mergeCell ref="AG30:AH31"/>
    <mergeCell ref="BC10:BL11"/>
    <mergeCell ref="BC12:BL13"/>
    <mergeCell ref="BC14:BL15"/>
    <mergeCell ref="BC16:BL17"/>
    <mergeCell ref="BC24:BM24"/>
    <mergeCell ref="BC25:BM25"/>
    <mergeCell ref="BC26:BM26"/>
    <mergeCell ref="BC27:BM28"/>
    <mergeCell ref="BC18:BL19"/>
    <mergeCell ref="BM18:BM19"/>
    <mergeCell ref="BM16:BM17"/>
    <mergeCell ref="BM14:BM15"/>
    <mergeCell ref="BM4:BM5"/>
    <mergeCell ref="BM6:BM7"/>
    <mergeCell ref="BM8:BM9"/>
    <mergeCell ref="BM10:BM11"/>
    <mergeCell ref="BM12:BM13"/>
    <mergeCell ref="BC4:BL5"/>
    <mergeCell ref="BC6:BL7"/>
    <mergeCell ref="AG1:AP1"/>
    <mergeCell ref="AM8:AN9"/>
    <mergeCell ref="AO4:AQ4"/>
    <mergeCell ref="AO5:AQ5"/>
    <mergeCell ref="AM6:AN7"/>
    <mergeCell ref="AO6:AQ7"/>
    <mergeCell ref="AM2:AN3"/>
    <mergeCell ref="AM4:AN4"/>
    <mergeCell ref="AR1:BB2"/>
    <mergeCell ref="AG4:AL4"/>
    <mergeCell ref="AG6:AL6"/>
    <mergeCell ref="AG8:AL8"/>
    <mergeCell ref="AH9:AL9"/>
    <mergeCell ref="BC1:BF1"/>
    <mergeCell ref="AR3:BB3"/>
    <mergeCell ref="AH7:AL7"/>
    <mergeCell ref="BC8:BL9"/>
    <mergeCell ref="V1:AE1"/>
    <mergeCell ref="V3:AC4"/>
    <mergeCell ref="AG2:AL3"/>
    <mergeCell ref="AO2:AQ3"/>
    <mergeCell ref="AG20:AK20"/>
    <mergeCell ref="AG21:AK21"/>
    <mergeCell ref="AG22:AK22"/>
    <mergeCell ref="V5:AC6"/>
    <mergeCell ref="AL20:AN20"/>
    <mergeCell ref="AO20:AQ20"/>
    <mergeCell ref="AM5:AN5"/>
    <mergeCell ref="AO8:AQ9"/>
    <mergeCell ref="AM10:AN11"/>
    <mergeCell ref="AO10:AQ11"/>
    <mergeCell ref="AO12:AQ13"/>
    <mergeCell ref="AL18:AN19"/>
    <mergeCell ref="V15:X16"/>
    <mergeCell ref="V11:X12"/>
    <mergeCell ref="V9:AC10"/>
    <mergeCell ref="Y11:AC12"/>
    <mergeCell ref="Y13:AC14"/>
    <mergeCell ref="Y15:AC16"/>
    <mergeCell ref="V17:AC18"/>
    <mergeCell ref="V19:AC20"/>
    <mergeCell ref="A12:J21"/>
    <mergeCell ref="K1:L2"/>
    <mergeCell ref="A40:J43"/>
    <mergeCell ref="K16:M17"/>
    <mergeCell ref="M1:U2"/>
    <mergeCell ref="O6:U6"/>
    <mergeCell ref="N7:U7"/>
    <mergeCell ref="S8:U8"/>
    <mergeCell ref="S10:U10"/>
    <mergeCell ref="N16:T17"/>
    <mergeCell ref="K22:U30"/>
    <mergeCell ref="K32:U36"/>
    <mergeCell ref="K31:U31"/>
    <mergeCell ref="K21:U21"/>
    <mergeCell ref="K39:M39"/>
    <mergeCell ref="K6:N6"/>
    <mergeCell ref="K7:M7"/>
    <mergeCell ref="K8:L8"/>
    <mergeCell ref="Q8:R8"/>
    <mergeCell ref="K10:L10"/>
    <mergeCell ref="M10:P10"/>
    <mergeCell ref="Q10:R10"/>
    <mergeCell ref="K11:L11"/>
    <mergeCell ref="K12:L12"/>
    <mergeCell ref="N39:Q39"/>
    <mergeCell ref="K37:L37"/>
    <mergeCell ref="M37:P37"/>
    <mergeCell ref="Q37:R37"/>
    <mergeCell ref="M11:Q11"/>
    <mergeCell ref="M12:Q12"/>
    <mergeCell ref="AA37:AB38"/>
    <mergeCell ref="AA39:AB40"/>
    <mergeCell ref="S37:T37"/>
    <mergeCell ref="V29:V30"/>
    <mergeCell ref="W29:X30"/>
    <mergeCell ref="V31:V32"/>
    <mergeCell ref="W31:X32"/>
    <mergeCell ref="V33:V34"/>
    <mergeCell ref="W33:X34"/>
    <mergeCell ref="V35:V36"/>
    <mergeCell ref="W35:X36"/>
    <mergeCell ref="V37:V38"/>
    <mergeCell ref="W37:X38"/>
    <mergeCell ref="V39:V40"/>
    <mergeCell ref="W39:X40"/>
    <mergeCell ref="AD3:AF4"/>
    <mergeCell ref="AD7:AF8"/>
    <mergeCell ref="AE39:AF40"/>
    <mergeCell ref="AE41:AF42"/>
    <mergeCell ref="AC33:AD34"/>
    <mergeCell ref="AC35:AD36"/>
    <mergeCell ref="AC37:AD38"/>
    <mergeCell ref="AC39:AD40"/>
    <mergeCell ref="AC41:AD42"/>
    <mergeCell ref="AE33:AF34"/>
    <mergeCell ref="AE35:AF36"/>
    <mergeCell ref="V7:AC8"/>
    <mergeCell ref="AD9:AF10"/>
    <mergeCell ref="AD11:AF12"/>
    <mergeCell ref="AD13:AF14"/>
    <mergeCell ref="AD15:AF16"/>
    <mergeCell ref="AD17:AF18"/>
    <mergeCell ref="V13:X14"/>
    <mergeCell ref="Z21:AC22"/>
    <mergeCell ref="AE37:AF38"/>
    <mergeCell ref="Y33:Z34"/>
    <mergeCell ref="V41:V42"/>
    <mergeCell ref="W41:X42"/>
    <mergeCell ref="AD5:AF6"/>
    <mergeCell ref="AO22:AQ22"/>
    <mergeCell ref="AG14:AQ15"/>
    <mergeCell ref="AG10:AL10"/>
    <mergeCell ref="AH11:AL11"/>
    <mergeCell ref="AG12:AN13"/>
    <mergeCell ref="AG5:AL5"/>
    <mergeCell ref="AS4:BB4"/>
    <mergeCell ref="AS13:BB13"/>
    <mergeCell ref="AS12:BB12"/>
    <mergeCell ref="AS11:BB11"/>
    <mergeCell ref="AS6:BB6"/>
    <mergeCell ref="AS5:BB5"/>
    <mergeCell ref="AS7:BB7"/>
    <mergeCell ref="AS17:BB17"/>
    <mergeCell ref="AS21:BB21"/>
    <mergeCell ref="AS20:BB20"/>
    <mergeCell ref="AS16:BB16"/>
    <mergeCell ref="AS15:BB15"/>
    <mergeCell ref="AS14:BB14"/>
    <mergeCell ref="AG44:AQ45"/>
    <mergeCell ref="AG17:AI17"/>
    <mergeCell ref="AO18:AQ19"/>
    <mergeCell ref="AS19:BB19"/>
    <mergeCell ref="AS18:BB18"/>
    <mergeCell ref="BI40:BL40"/>
    <mergeCell ref="BI45:BL45"/>
    <mergeCell ref="BC45:BG45"/>
    <mergeCell ref="BI44:BK44"/>
    <mergeCell ref="BC43:BG44"/>
    <mergeCell ref="BC40:BG40"/>
    <mergeCell ref="BI39:BK39"/>
    <mergeCell ref="BC38:BG39"/>
    <mergeCell ref="AS45:BB45"/>
    <mergeCell ref="AS44:BB44"/>
    <mergeCell ref="AS43:BB43"/>
    <mergeCell ref="AS42:BB42"/>
    <mergeCell ref="AS41:BB41"/>
    <mergeCell ref="AS40:BB40"/>
    <mergeCell ref="AS39:BB39"/>
    <mergeCell ref="AS38:BB38"/>
    <mergeCell ref="BC36:BG36"/>
    <mergeCell ref="BC34:BL35"/>
    <mergeCell ref="AO21:AQ21"/>
  </mergeCells>
  <conditionalFormatting sqref="K22:U30">
    <cfRule type="expression" dxfId="84" priority="95">
      <formula>ISBLANK($K$22)</formula>
    </cfRule>
  </conditionalFormatting>
  <conditionalFormatting sqref="K32:U36">
    <cfRule type="expression" dxfId="83" priority="94">
      <formula>ISBLANK($K$32)</formula>
    </cfRule>
  </conditionalFormatting>
  <conditionalFormatting sqref="M8:P8">
    <cfRule type="expression" dxfId="82" priority="3">
      <formula>ISBLANK($M$8)</formula>
    </cfRule>
  </conditionalFormatting>
  <conditionalFormatting sqref="M9:P9">
    <cfRule type="expression" dxfId="81" priority="1">
      <formula>ISBLANK($M$9)</formula>
    </cfRule>
  </conditionalFormatting>
  <conditionalFormatting sqref="M10:P10">
    <cfRule type="expression" dxfId="80" priority="100">
      <formula>ISBLANK($M$10)</formula>
    </cfRule>
  </conditionalFormatting>
  <conditionalFormatting sqref="M37:P37">
    <cfRule type="expression" dxfId="79" priority="93">
      <formula>ISBLANK($M$37)</formula>
    </cfRule>
  </conditionalFormatting>
  <conditionalFormatting sqref="M11:Q11">
    <cfRule type="expression" dxfId="78" priority="98">
      <formula>ISBLANK($M$11)</formula>
    </cfRule>
  </conditionalFormatting>
  <conditionalFormatting sqref="M12:Q12">
    <cfRule type="expression" dxfId="77" priority="97">
      <formula>ISBLANK($M$12)</formula>
    </cfRule>
  </conditionalFormatting>
  <conditionalFormatting sqref="M1:U2">
    <cfRule type="expression" dxfId="76" priority="106">
      <formula>$M$1</formula>
    </cfRule>
    <cfRule type="expression" dxfId="75" priority="105">
      <formula>ISBLANK($M$1)</formula>
    </cfRule>
  </conditionalFormatting>
  <conditionalFormatting sqref="N39:Q39">
    <cfRule type="expression" dxfId="74" priority="90">
      <formula>ISBLANK($N$39)</formula>
    </cfRule>
  </conditionalFormatting>
  <conditionalFormatting sqref="N16:T17">
    <cfRule type="expression" dxfId="73" priority="96">
      <formula>ISBLANK($N$16)</formula>
    </cfRule>
  </conditionalFormatting>
  <conditionalFormatting sqref="N7:U7">
    <cfRule type="expression" dxfId="72" priority="103">
      <formula>ISBLANK($N$7)</formula>
    </cfRule>
  </conditionalFormatting>
  <conditionalFormatting sqref="O6:U6">
    <cfRule type="expression" dxfId="71" priority="104">
      <formula>ISBLANK($O$6)</formula>
    </cfRule>
  </conditionalFormatting>
  <conditionalFormatting sqref="Q38">
    <cfRule type="expression" dxfId="70" priority="91">
      <formula>ISBLANK($Q$38)</formula>
    </cfRule>
  </conditionalFormatting>
  <conditionalFormatting sqref="S37:T37">
    <cfRule type="expression" dxfId="69" priority="92">
      <formula>ISBLANK($S$37)</formula>
    </cfRule>
  </conditionalFormatting>
  <conditionalFormatting sqref="W31:X32">
    <cfRule type="expression" dxfId="68" priority="79">
      <formula>ISBLANK($W$31)</formula>
    </cfRule>
  </conditionalFormatting>
  <conditionalFormatting sqref="W33:X34">
    <cfRule type="expression" dxfId="67" priority="74">
      <formula>ISBLANK($W$33)</formula>
    </cfRule>
  </conditionalFormatting>
  <conditionalFormatting sqref="W35:X36">
    <cfRule type="expression" dxfId="66" priority="69">
      <formula>ISBLANK($W$35)</formula>
    </cfRule>
  </conditionalFormatting>
  <conditionalFormatting sqref="W37:X38">
    <cfRule type="expression" dxfId="65" priority="64">
      <formula>ISBLANK($W$37)</formula>
    </cfRule>
  </conditionalFormatting>
  <conditionalFormatting sqref="W39:X40">
    <cfRule type="expression" dxfId="64" priority="58">
      <formula>ISBLANK($W$39)</formula>
    </cfRule>
  </conditionalFormatting>
  <conditionalFormatting sqref="Y31:Z32">
    <cfRule type="expression" dxfId="63" priority="78">
      <formula>ISBLANK($Y$31)</formula>
    </cfRule>
  </conditionalFormatting>
  <conditionalFormatting sqref="Y33:Z34">
    <cfRule type="expression" dxfId="62" priority="73">
      <formula>ISBLANK($Y$33)</formula>
    </cfRule>
  </conditionalFormatting>
  <conditionalFormatting sqref="Y35:Z36">
    <cfRule type="expression" dxfId="61" priority="68">
      <formula>ISBLANK($Y$35)</formula>
    </cfRule>
  </conditionalFormatting>
  <conditionalFormatting sqref="Y37:Z38">
    <cfRule type="expression" dxfId="60" priority="63">
      <formula>ISBLANK($Y$37)</formula>
    </cfRule>
  </conditionalFormatting>
  <conditionalFormatting sqref="Y39:Z40">
    <cfRule type="expression" dxfId="59" priority="57">
      <formula>ISBLANK($Y$39)</formula>
    </cfRule>
  </conditionalFormatting>
  <conditionalFormatting sqref="Y11:AC12">
    <cfRule type="expression" dxfId="58" priority="83">
      <formula>ISBLANK($Y$11)</formula>
    </cfRule>
  </conditionalFormatting>
  <conditionalFormatting sqref="Y13:AC14">
    <cfRule type="expression" dxfId="57" priority="82">
      <formula>ISBLANK($Y$13)</formula>
    </cfRule>
  </conditionalFormatting>
  <conditionalFormatting sqref="Y15:AC16">
    <cfRule type="expression" dxfId="56" priority="81">
      <formula>ISBLANK($Y$15)</formula>
    </cfRule>
  </conditionalFormatting>
  <conditionalFormatting sqref="AA31:AB32">
    <cfRule type="expression" dxfId="55" priority="77">
      <formula>ISBLANK($AA$31)</formula>
    </cfRule>
  </conditionalFormatting>
  <conditionalFormatting sqref="AA33:AB34">
    <cfRule type="expression" dxfId="54" priority="72">
      <formula>ISBLANK($AA$33)</formula>
    </cfRule>
  </conditionalFormatting>
  <conditionalFormatting sqref="AA35:AB36">
    <cfRule type="expression" dxfId="53" priority="67">
      <formula>ISBLANK($AA$35)</formula>
    </cfRule>
  </conditionalFormatting>
  <conditionalFormatting sqref="AA37:AB38">
    <cfRule type="expression" dxfId="52" priority="62">
      <formula>ISBLANK($AA$37)</formula>
    </cfRule>
  </conditionalFormatting>
  <conditionalFormatting sqref="AA39:AB40">
    <cfRule type="expression" dxfId="51" priority="56">
      <formula>ISBLANK($AA$39)</formula>
    </cfRule>
  </conditionalFormatting>
  <conditionalFormatting sqref="AC31:AD32">
    <cfRule type="expression" dxfId="50" priority="76">
      <formula>ISBLANK($AC$31)</formula>
    </cfRule>
  </conditionalFormatting>
  <conditionalFormatting sqref="AC33:AD34">
    <cfRule type="expression" dxfId="49" priority="71">
      <formula>ISBLANK($AC$33)</formula>
    </cfRule>
  </conditionalFormatting>
  <conditionalFormatting sqref="AC35:AD36">
    <cfRule type="expression" dxfId="48" priority="66">
      <formula>ISBLANK($AC$35)</formula>
    </cfRule>
  </conditionalFormatting>
  <conditionalFormatting sqref="AC37:AD38">
    <cfRule type="expression" dxfId="47" priority="61">
      <formula>ISBLANK($AC$37)</formula>
    </cfRule>
  </conditionalFormatting>
  <conditionalFormatting sqref="AC39:AD40">
    <cfRule type="expression" dxfId="46" priority="55">
      <formula>ISBLANK($AC$39)</formula>
    </cfRule>
  </conditionalFormatting>
  <conditionalFormatting sqref="AD5:AF6">
    <cfRule type="expression" dxfId="45" priority="89">
      <formula>ISBLANK($AD$5)</formula>
    </cfRule>
  </conditionalFormatting>
  <conditionalFormatting sqref="AD7:AF8">
    <cfRule type="expression" dxfId="44" priority="88">
      <formula>ISBLANK($AD$7)</formula>
    </cfRule>
  </conditionalFormatting>
  <conditionalFormatting sqref="AD9:AF10">
    <cfRule type="expression" dxfId="43" priority="87">
      <formula>ISBLANK($AD$9)</formula>
    </cfRule>
  </conditionalFormatting>
  <conditionalFormatting sqref="AD11:AF12">
    <cfRule type="expression" dxfId="42" priority="86">
      <formula>ISBLANK($AD$11)</formula>
    </cfRule>
  </conditionalFormatting>
  <conditionalFormatting sqref="AD13:AF14">
    <cfRule type="expression" dxfId="41" priority="85">
      <formula>ISBLANK($AD$13)</formula>
    </cfRule>
  </conditionalFormatting>
  <conditionalFormatting sqref="AD15:AF16">
    <cfRule type="expression" dxfId="40" priority="84">
      <formula>ISBLANK($AD$15)</formula>
    </cfRule>
  </conditionalFormatting>
  <conditionalFormatting sqref="AD17:AF18">
    <cfRule type="expression" dxfId="39" priority="80">
      <formula>ISBLANK($AD$17)</formula>
    </cfRule>
  </conditionalFormatting>
  <conditionalFormatting sqref="AE31:AF32">
    <cfRule type="expression" dxfId="38" priority="75">
      <formula>ISBLANK($AE$31)</formula>
    </cfRule>
  </conditionalFormatting>
  <conditionalFormatting sqref="AE33:AF34">
    <cfRule type="expression" dxfId="37" priority="70">
      <formula>ISBLANK($AE$33)</formula>
    </cfRule>
  </conditionalFormatting>
  <conditionalFormatting sqref="AE35:AF36">
    <cfRule type="expression" dxfId="36" priority="65">
      <formula>ISBLANK($AE$35)</formula>
    </cfRule>
  </conditionalFormatting>
  <conditionalFormatting sqref="AE37:AF38">
    <cfRule type="expression" dxfId="35" priority="59">
      <formula>ISBLANK($AE$37)</formula>
    </cfRule>
  </conditionalFormatting>
  <conditionalFormatting sqref="AE39:AF40">
    <cfRule type="expression" dxfId="34" priority="54">
      <formula>ISBLANK($AE$39)</formula>
    </cfRule>
  </conditionalFormatting>
  <conditionalFormatting sqref="AH24:AK24">
    <cfRule type="expression" dxfId="33" priority="29">
      <formula>ISBLANK($AH$24)</formula>
    </cfRule>
  </conditionalFormatting>
  <conditionalFormatting sqref="AH7:AL7">
    <cfRule type="expression" dxfId="32" priority="42">
      <formula>ISBLANK($AH$7)</formula>
    </cfRule>
  </conditionalFormatting>
  <conditionalFormatting sqref="AH9:AL9">
    <cfRule type="expression" dxfId="31" priority="41">
      <formula>ISBLANK($AH$9)</formula>
    </cfRule>
  </conditionalFormatting>
  <conditionalFormatting sqref="AH11:AL11">
    <cfRule type="expression" dxfId="30" priority="40">
      <formula>ISBLANK($AH$11)</formula>
    </cfRule>
  </conditionalFormatting>
  <conditionalFormatting sqref="AL20:AN20">
    <cfRule type="expression" dxfId="29" priority="39">
      <formula>ISBLANK($AL$20)</formula>
    </cfRule>
  </conditionalFormatting>
  <conditionalFormatting sqref="AL21:AN21">
    <cfRule type="expression" dxfId="28" priority="37">
      <formula>ISBLANK($AL$21)</formula>
    </cfRule>
  </conditionalFormatting>
  <conditionalFormatting sqref="AL22:AN22">
    <cfRule type="expression" dxfId="27" priority="35">
      <formula>ISBLANK($AL$22)</formula>
    </cfRule>
  </conditionalFormatting>
  <conditionalFormatting sqref="AL23:AN24">
    <cfRule type="expression" dxfId="26" priority="33">
      <formula>ISBLANK($AL$23)</formula>
    </cfRule>
  </conditionalFormatting>
  <conditionalFormatting sqref="AL25:AN25">
    <cfRule type="expression" dxfId="25" priority="31">
      <formula>ISBLANK($AL$25)</formula>
    </cfRule>
  </conditionalFormatting>
  <conditionalFormatting sqref="AM4:AN4">
    <cfRule type="expression" dxfId="24" priority="53">
      <formula>ISBLANK($AM$4)</formula>
    </cfRule>
  </conditionalFormatting>
  <conditionalFormatting sqref="AM5:AN5">
    <cfRule type="expression" dxfId="23" priority="50">
      <formula>ISBLANK($AM$5)</formula>
    </cfRule>
  </conditionalFormatting>
  <conditionalFormatting sqref="AM6:AN7">
    <cfRule type="expression" dxfId="22" priority="48">
      <formula>ISBLANK($AM$6)</formula>
    </cfRule>
  </conditionalFormatting>
  <conditionalFormatting sqref="AM8:AN9">
    <cfRule type="expression" dxfId="21" priority="46">
      <formula>ISBLANK($AM$8)</formula>
    </cfRule>
  </conditionalFormatting>
  <conditionalFormatting sqref="AM10:AN11">
    <cfRule type="expression" dxfId="20" priority="44">
      <formula>ISBLANK($AM$10)</formula>
    </cfRule>
  </conditionalFormatting>
  <conditionalFormatting sqref="AO4:AQ4">
    <cfRule type="expression" dxfId="19" priority="52">
      <formula>ISBLANK($AO$4)</formula>
    </cfRule>
  </conditionalFormatting>
  <conditionalFormatting sqref="AO5:AQ5">
    <cfRule type="expression" dxfId="18" priority="49">
      <formula>ISBLANK($AO$5)</formula>
    </cfRule>
  </conditionalFormatting>
  <conditionalFormatting sqref="AO6:AQ7">
    <cfRule type="expression" dxfId="17" priority="47">
      <formula>ISBLANK($AO$6)</formula>
    </cfRule>
  </conditionalFormatting>
  <conditionalFormatting sqref="AO8:AQ9">
    <cfRule type="expression" dxfId="16" priority="45">
      <formula>ISBLANK($AO$8)</formula>
    </cfRule>
  </conditionalFormatting>
  <conditionalFormatting sqref="AO10:AQ11">
    <cfRule type="expression" dxfId="15" priority="43">
      <formula>ISBLANK($AO$10)</formula>
    </cfRule>
  </conditionalFormatting>
  <conditionalFormatting sqref="AO20:AQ20">
    <cfRule type="expression" dxfId="14" priority="38">
      <formula>ISBLANK($AO$20)</formula>
    </cfRule>
  </conditionalFormatting>
  <conditionalFormatting sqref="AO21:AQ21">
    <cfRule type="expression" dxfId="13" priority="36">
      <formula>ISBLANK($AO$21)</formula>
    </cfRule>
  </conditionalFormatting>
  <conditionalFormatting sqref="AO22:AQ22">
    <cfRule type="expression" dxfId="12" priority="34">
      <formula>ISBLANK($AO$22)</formula>
    </cfRule>
  </conditionalFormatting>
  <conditionalFormatting sqref="AO23:AQ24">
    <cfRule type="expression" dxfId="11" priority="32">
      <formula>ISBLANK($AO$23)</formula>
    </cfRule>
  </conditionalFormatting>
  <conditionalFormatting sqref="AO25:AQ25">
    <cfRule type="expression" dxfId="10" priority="30">
      <formula>ISBLANK($AO$25)</formula>
    </cfRule>
  </conditionalFormatting>
  <conditionalFormatting sqref="BI30:BL30">
    <cfRule type="expression" dxfId="9" priority="26">
      <formula>ISBLANK($BI$30)</formula>
    </cfRule>
  </conditionalFormatting>
  <conditionalFormatting sqref="BJ32:BL32">
    <cfRule type="expression" dxfId="8" priority="13">
      <formula>ISBLANK($BJ$32)</formula>
    </cfRule>
  </conditionalFormatting>
  <conditionalFormatting sqref="BM4:BM5">
    <cfRule type="expression" dxfId="7" priority="11">
      <formula>ISBLANK($BM$4)</formula>
    </cfRule>
  </conditionalFormatting>
  <conditionalFormatting sqref="BM6:BM7">
    <cfRule type="expression" dxfId="6" priority="10">
      <formula>ISBLANK($BM$6)</formula>
    </cfRule>
  </conditionalFormatting>
  <conditionalFormatting sqref="BM8:BM9">
    <cfRule type="expression" dxfId="5" priority="9">
      <formula>ISBLANK($BM$8)</formula>
    </cfRule>
  </conditionalFormatting>
  <conditionalFormatting sqref="BM10:BM11">
    <cfRule type="expression" dxfId="4" priority="8">
      <formula>ISBLANK($BM$10)</formula>
    </cfRule>
  </conditionalFormatting>
  <conditionalFormatting sqref="BM12:BM13">
    <cfRule type="expression" dxfId="3" priority="7">
      <formula>ISBLANK($BM$12)</formula>
    </cfRule>
  </conditionalFormatting>
  <conditionalFormatting sqref="BM14:BM15">
    <cfRule type="expression" dxfId="2" priority="6">
      <formula>ISBLANK($BM$14)</formula>
    </cfRule>
  </conditionalFormatting>
  <conditionalFormatting sqref="BM16:BM17">
    <cfRule type="expression" dxfId="1" priority="5">
      <formula>ISBLANK($BM$16)</formula>
    </cfRule>
  </conditionalFormatting>
  <conditionalFormatting sqref="BM18:BM19">
    <cfRule type="expression" dxfId="0" priority="4">
      <formula>ISBLANK($BM$18)</formula>
    </cfRule>
  </conditionalFormatting>
  <dataValidations count="1">
    <dataValidation showInputMessage="1" showErrorMessage="1" sqref="AS4:AS45" xr:uid="{00000000-0002-0000-0100-000000000000}"/>
  </dataValidations>
  <hyperlinks>
    <hyperlink ref="BC25" r:id="rId1" xr:uid="{00000000-0004-0000-0100-000000000000}"/>
  </hyperlinks>
  <pageMargins left="0.25" right="0.25" top="0.5" bottom="0.5" header="0.3" footer="0.3"/>
  <pageSetup orientation="portrait" r:id="rId2"/>
  <headerFooter differentFirst="1">
    <oddFooter>&amp;LVERSION 8 - March 6, 2024
&amp;RCCBF-CIP &amp;P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2" r:id="rId5" name="Check Box 108">
              <controlPr defaultSize="0" autoFill="0" autoLine="0" autoPict="0">
                <anchor moveWithCells="1">
                  <from>
                    <xdr:col>43</xdr:col>
                    <xdr:colOff>215900</xdr:colOff>
                    <xdr:row>2</xdr:row>
                    <xdr:rowOff>203200</xdr:rowOff>
                  </from>
                  <to>
                    <xdr:col>43</xdr:col>
                    <xdr:colOff>431800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" name="Check Box 140">
              <controlPr defaultSize="0" autoFill="0" autoLine="0" autoPict="0">
                <anchor moveWithCells="1">
                  <from>
                    <xdr:col>43</xdr:col>
                    <xdr:colOff>215900</xdr:colOff>
                    <xdr:row>3</xdr:row>
                    <xdr:rowOff>203200</xdr:rowOff>
                  </from>
                  <to>
                    <xdr:col>43</xdr:col>
                    <xdr:colOff>431800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" name="Check Box 141">
              <controlPr defaultSize="0" autoFill="0" autoLine="0" autoPict="0">
                <anchor moveWithCells="1">
                  <from>
                    <xdr:col>43</xdr:col>
                    <xdr:colOff>215900</xdr:colOff>
                    <xdr:row>4</xdr:row>
                    <xdr:rowOff>203200</xdr:rowOff>
                  </from>
                  <to>
                    <xdr:col>43</xdr:col>
                    <xdr:colOff>431800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" name="Check Box 142">
              <controlPr defaultSize="0" autoFill="0" autoLine="0" autoPict="0">
                <anchor moveWithCells="1">
                  <from>
                    <xdr:col>43</xdr:col>
                    <xdr:colOff>215900</xdr:colOff>
                    <xdr:row>5</xdr:row>
                    <xdr:rowOff>203200</xdr:rowOff>
                  </from>
                  <to>
                    <xdr:col>43</xdr:col>
                    <xdr:colOff>431800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" name="Check Box 143">
              <controlPr defaultSize="0" autoFill="0" autoLine="0" autoPict="0">
                <anchor moveWithCells="1">
                  <from>
                    <xdr:col>43</xdr:col>
                    <xdr:colOff>215900</xdr:colOff>
                    <xdr:row>6</xdr:row>
                    <xdr:rowOff>203200</xdr:rowOff>
                  </from>
                  <to>
                    <xdr:col>43</xdr:col>
                    <xdr:colOff>431800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" name="Check Box 144">
              <controlPr defaultSize="0" autoFill="0" autoLine="0" autoPict="0">
                <anchor moveWithCells="1">
                  <from>
                    <xdr:col>43</xdr:col>
                    <xdr:colOff>215900</xdr:colOff>
                    <xdr:row>7</xdr:row>
                    <xdr:rowOff>203200</xdr:rowOff>
                  </from>
                  <to>
                    <xdr:col>43</xdr:col>
                    <xdr:colOff>431800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" name="Check Box 145">
              <controlPr defaultSize="0" autoFill="0" autoLine="0" autoPict="0">
                <anchor moveWithCells="1">
                  <from>
                    <xdr:col>43</xdr:col>
                    <xdr:colOff>215900</xdr:colOff>
                    <xdr:row>8</xdr:row>
                    <xdr:rowOff>203200</xdr:rowOff>
                  </from>
                  <to>
                    <xdr:col>43</xdr:col>
                    <xdr:colOff>431800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2" name="Check Box 146">
              <controlPr defaultSize="0" autoFill="0" autoLine="0" autoPict="0">
                <anchor moveWithCells="1">
                  <from>
                    <xdr:col>43</xdr:col>
                    <xdr:colOff>215900</xdr:colOff>
                    <xdr:row>9</xdr:row>
                    <xdr:rowOff>203200</xdr:rowOff>
                  </from>
                  <to>
                    <xdr:col>43</xdr:col>
                    <xdr:colOff>431800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3" name="Check Box 147">
              <controlPr defaultSize="0" autoFill="0" autoLine="0" autoPict="0">
                <anchor moveWithCells="1">
                  <from>
                    <xdr:col>43</xdr:col>
                    <xdr:colOff>215900</xdr:colOff>
                    <xdr:row>10</xdr:row>
                    <xdr:rowOff>203200</xdr:rowOff>
                  </from>
                  <to>
                    <xdr:col>43</xdr:col>
                    <xdr:colOff>431800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" name="Check Box 148">
              <controlPr defaultSize="0" autoFill="0" autoLine="0" autoPict="0">
                <anchor moveWithCells="1">
                  <from>
                    <xdr:col>43</xdr:col>
                    <xdr:colOff>215900</xdr:colOff>
                    <xdr:row>11</xdr:row>
                    <xdr:rowOff>203200</xdr:rowOff>
                  </from>
                  <to>
                    <xdr:col>43</xdr:col>
                    <xdr:colOff>431800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" name="Check Box 149">
              <controlPr defaultSize="0" autoFill="0" autoLine="0" autoPict="0">
                <anchor moveWithCells="1">
                  <from>
                    <xdr:col>43</xdr:col>
                    <xdr:colOff>215900</xdr:colOff>
                    <xdr:row>12</xdr:row>
                    <xdr:rowOff>203200</xdr:rowOff>
                  </from>
                  <to>
                    <xdr:col>43</xdr:col>
                    <xdr:colOff>431800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6" name="Check Box 150">
              <controlPr defaultSize="0" autoFill="0" autoLine="0" autoPict="0">
                <anchor moveWithCells="1">
                  <from>
                    <xdr:col>43</xdr:col>
                    <xdr:colOff>215900</xdr:colOff>
                    <xdr:row>13</xdr:row>
                    <xdr:rowOff>203200</xdr:rowOff>
                  </from>
                  <to>
                    <xdr:col>43</xdr:col>
                    <xdr:colOff>431800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7" name="Check Box 151">
              <controlPr defaultSize="0" autoFill="0" autoLine="0" autoPict="0">
                <anchor moveWithCells="1">
                  <from>
                    <xdr:col>43</xdr:col>
                    <xdr:colOff>215900</xdr:colOff>
                    <xdr:row>14</xdr:row>
                    <xdr:rowOff>203200</xdr:rowOff>
                  </from>
                  <to>
                    <xdr:col>43</xdr:col>
                    <xdr:colOff>431800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8" name="Check Box 152">
              <controlPr defaultSize="0" autoFill="0" autoLine="0" autoPict="0">
                <anchor moveWithCells="1">
                  <from>
                    <xdr:col>43</xdr:col>
                    <xdr:colOff>215900</xdr:colOff>
                    <xdr:row>15</xdr:row>
                    <xdr:rowOff>203200</xdr:rowOff>
                  </from>
                  <to>
                    <xdr:col>43</xdr:col>
                    <xdr:colOff>431800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9" name="Check Box 153">
              <controlPr defaultSize="0" autoFill="0" autoLine="0" autoPict="0">
                <anchor moveWithCells="1">
                  <from>
                    <xdr:col>43</xdr:col>
                    <xdr:colOff>215900</xdr:colOff>
                    <xdr:row>16</xdr:row>
                    <xdr:rowOff>203200</xdr:rowOff>
                  </from>
                  <to>
                    <xdr:col>43</xdr:col>
                    <xdr:colOff>431800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0" name="Check Box 154">
              <controlPr defaultSize="0" autoFill="0" autoLine="0" autoPict="0">
                <anchor moveWithCells="1">
                  <from>
                    <xdr:col>43</xdr:col>
                    <xdr:colOff>215900</xdr:colOff>
                    <xdr:row>17</xdr:row>
                    <xdr:rowOff>203200</xdr:rowOff>
                  </from>
                  <to>
                    <xdr:col>43</xdr:col>
                    <xdr:colOff>431800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1" name="Check Box 155">
              <controlPr defaultSize="0" autoFill="0" autoLine="0" autoPict="0">
                <anchor moveWithCells="1">
                  <from>
                    <xdr:col>43</xdr:col>
                    <xdr:colOff>215900</xdr:colOff>
                    <xdr:row>18</xdr:row>
                    <xdr:rowOff>203200</xdr:rowOff>
                  </from>
                  <to>
                    <xdr:col>43</xdr:col>
                    <xdr:colOff>431800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22" name="Check Box 156">
              <controlPr defaultSize="0" autoFill="0" autoLine="0" autoPict="0">
                <anchor moveWithCells="1">
                  <from>
                    <xdr:col>43</xdr:col>
                    <xdr:colOff>215900</xdr:colOff>
                    <xdr:row>19</xdr:row>
                    <xdr:rowOff>203200</xdr:rowOff>
                  </from>
                  <to>
                    <xdr:col>43</xdr:col>
                    <xdr:colOff>431800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23" name="Check Box 157">
              <controlPr defaultSize="0" autoFill="0" autoLine="0" autoPict="0">
                <anchor moveWithCells="1">
                  <from>
                    <xdr:col>43</xdr:col>
                    <xdr:colOff>215900</xdr:colOff>
                    <xdr:row>20</xdr:row>
                    <xdr:rowOff>203200</xdr:rowOff>
                  </from>
                  <to>
                    <xdr:col>43</xdr:col>
                    <xdr:colOff>431800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24" name="Check Box 158">
              <controlPr defaultSize="0" autoFill="0" autoLine="0" autoPict="0">
                <anchor moveWithCells="1">
                  <from>
                    <xdr:col>43</xdr:col>
                    <xdr:colOff>215900</xdr:colOff>
                    <xdr:row>21</xdr:row>
                    <xdr:rowOff>203200</xdr:rowOff>
                  </from>
                  <to>
                    <xdr:col>43</xdr:col>
                    <xdr:colOff>431800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5" name="Check Box 159">
              <controlPr defaultSize="0" autoFill="0" autoLine="0" autoPict="0">
                <anchor moveWithCells="1">
                  <from>
                    <xdr:col>43</xdr:col>
                    <xdr:colOff>215900</xdr:colOff>
                    <xdr:row>22</xdr:row>
                    <xdr:rowOff>203200</xdr:rowOff>
                  </from>
                  <to>
                    <xdr:col>43</xdr:col>
                    <xdr:colOff>431800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6" name="Check Box 160">
              <controlPr defaultSize="0" autoFill="0" autoLine="0" autoPict="0">
                <anchor moveWithCells="1">
                  <from>
                    <xdr:col>43</xdr:col>
                    <xdr:colOff>215900</xdr:colOff>
                    <xdr:row>23</xdr:row>
                    <xdr:rowOff>203200</xdr:rowOff>
                  </from>
                  <to>
                    <xdr:col>43</xdr:col>
                    <xdr:colOff>431800</xdr:colOff>
                    <xdr:row>24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27" name="Check Box 161">
              <controlPr defaultSize="0" autoFill="0" autoLine="0" autoPict="0">
                <anchor moveWithCells="1">
                  <from>
                    <xdr:col>43</xdr:col>
                    <xdr:colOff>215900</xdr:colOff>
                    <xdr:row>24</xdr:row>
                    <xdr:rowOff>203200</xdr:rowOff>
                  </from>
                  <to>
                    <xdr:col>43</xdr:col>
                    <xdr:colOff>431800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8" name="Check Box 162">
              <controlPr defaultSize="0" autoFill="0" autoLine="0" autoPict="0">
                <anchor moveWithCells="1">
                  <from>
                    <xdr:col>43</xdr:col>
                    <xdr:colOff>215900</xdr:colOff>
                    <xdr:row>25</xdr:row>
                    <xdr:rowOff>203200</xdr:rowOff>
                  </from>
                  <to>
                    <xdr:col>43</xdr:col>
                    <xdr:colOff>431800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9" name="Check Box 163">
              <controlPr defaultSize="0" autoFill="0" autoLine="0" autoPict="0">
                <anchor moveWithCells="1">
                  <from>
                    <xdr:col>43</xdr:col>
                    <xdr:colOff>215900</xdr:colOff>
                    <xdr:row>26</xdr:row>
                    <xdr:rowOff>203200</xdr:rowOff>
                  </from>
                  <to>
                    <xdr:col>43</xdr:col>
                    <xdr:colOff>431800</xdr:colOff>
                    <xdr:row>27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30" name="Check Box 164">
              <controlPr defaultSize="0" autoFill="0" autoLine="0" autoPict="0">
                <anchor moveWithCells="1">
                  <from>
                    <xdr:col>43</xdr:col>
                    <xdr:colOff>215900</xdr:colOff>
                    <xdr:row>27</xdr:row>
                    <xdr:rowOff>203200</xdr:rowOff>
                  </from>
                  <to>
                    <xdr:col>43</xdr:col>
                    <xdr:colOff>431800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1" name="Check Box 165">
              <controlPr defaultSize="0" autoFill="0" autoLine="0" autoPict="0">
                <anchor moveWithCells="1">
                  <from>
                    <xdr:col>43</xdr:col>
                    <xdr:colOff>215900</xdr:colOff>
                    <xdr:row>28</xdr:row>
                    <xdr:rowOff>203200</xdr:rowOff>
                  </from>
                  <to>
                    <xdr:col>43</xdr:col>
                    <xdr:colOff>431800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32" name="Check Box 166">
              <controlPr defaultSize="0" autoFill="0" autoLine="0" autoPict="0">
                <anchor moveWithCells="1">
                  <from>
                    <xdr:col>43</xdr:col>
                    <xdr:colOff>215900</xdr:colOff>
                    <xdr:row>29</xdr:row>
                    <xdr:rowOff>203200</xdr:rowOff>
                  </from>
                  <to>
                    <xdr:col>43</xdr:col>
                    <xdr:colOff>431800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33" name="Check Box 167">
              <controlPr defaultSize="0" autoFill="0" autoLine="0" autoPict="0">
                <anchor moveWithCells="1">
                  <from>
                    <xdr:col>43</xdr:col>
                    <xdr:colOff>215900</xdr:colOff>
                    <xdr:row>30</xdr:row>
                    <xdr:rowOff>203200</xdr:rowOff>
                  </from>
                  <to>
                    <xdr:col>43</xdr:col>
                    <xdr:colOff>431800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34" name="Check Box 168">
              <controlPr defaultSize="0" autoFill="0" autoLine="0" autoPict="0">
                <anchor moveWithCells="1">
                  <from>
                    <xdr:col>43</xdr:col>
                    <xdr:colOff>215900</xdr:colOff>
                    <xdr:row>31</xdr:row>
                    <xdr:rowOff>203200</xdr:rowOff>
                  </from>
                  <to>
                    <xdr:col>43</xdr:col>
                    <xdr:colOff>431800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35" name="Check Box 169">
              <controlPr defaultSize="0" autoFill="0" autoLine="0" autoPict="0">
                <anchor moveWithCells="1">
                  <from>
                    <xdr:col>43</xdr:col>
                    <xdr:colOff>215900</xdr:colOff>
                    <xdr:row>32</xdr:row>
                    <xdr:rowOff>203200</xdr:rowOff>
                  </from>
                  <to>
                    <xdr:col>43</xdr:col>
                    <xdr:colOff>431800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36" name="Check Box 170">
              <controlPr defaultSize="0" autoFill="0" autoLine="0" autoPict="0">
                <anchor moveWithCells="1">
                  <from>
                    <xdr:col>43</xdr:col>
                    <xdr:colOff>215900</xdr:colOff>
                    <xdr:row>33</xdr:row>
                    <xdr:rowOff>203200</xdr:rowOff>
                  </from>
                  <to>
                    <xdr:col>43</xdr:col>
                    <xdr:colOff>431800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37" name="Check Box 171">
              <controlPr defaultSize="0" autoFill="0" autoLine="0" autoPict="0">
                <anchor moveWithCells="1">
                  <from>
                    <xdr:col>43</xdr:col>
                    <xdr:colOff>215900</xdr:colOff>
                    <xdr:row>34</xdr:row>
                    <xdr:rowOff>203200</xdr:rowOff>
                  </from>
                  <to>
                    <xdr:col>43</xdr:col>
                    <xdr:colOff>431800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38" name="Check Box 172">
              <controlPr defaultSize="0" autoFill="0" autoLine="0" autoPict="0">
                <anchor moveWithCells="1">
                  <from>
                    <xdr:col>43</xdr:col>
                    <xdr:colOff>215900</xdr:colOff>
                    <xdr:row>35</xdr:row>
                    <xdr:rowOff>203200</xdr:rowOff>
                  </from>
                  <to>
                    <xdr:col>43</xdr:col>
                    <xdr:colOff>431800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39" name="Check Box 173">
              <controlPr defaultSize="0" autoFill="0" autoLine="0" autoPict="0">
                <anchor moveWithCells="1">
                  <from>
                    <xdr:col>43</xdr:col>
                    <xdr:colOff>215900</xdr:colOff>
                    <xdr:row>36</xdr:row>
                    <xdr:rowOff>203200</xdr:rowOff>
                  </from>
                  <to>
                    <xdr:col>43</xdr:col>
                    <xdr:colOff>431800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40" name="Check Box 174">
              <controlPr defaultSize="0" autoFill="0" autoLine="0" autoPict="0">
                <anchor moveWithCells="1">
                  <from>
                    <xdr:col>43</xdr:col>
                    <xdr:colOff>215900</xdr:colOff>
                    <xdr:row>37</xdr:row>
                    <xdr:rowOff>203200</xdr:rowOff>
                  </from>
                  <to>
                    <xdr:col>43</xdr:col>
                    <xdr:colOff>431800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41" name="Check Box 175">
              <controlPr defaultSize="0" autoFill="0" autoLine="0" autoPict="0">
                <anchor moveWithCells="1">
                  <from>
                    <xdr:col>43</xdr:col>
                    <xdr:colOff>215900</xdr:colOff>
                    <xdr:row>38</xdr:row>
                    <xdr:rowOff>203200</xdr:rowOff>
                  </from>
                  <to>
                    <xdr:col>43</xdr:col>
                    <xdr:colOff>431800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42" name="Check Box 176">
              <controlPr defaultSize="0" autoFill="0" autoLine="0" autoPict="0">
                <anchor moveWithCells="1">
                  <from>
                    <xdr:col>43</xdr:col>
                    <xdr:colOff>215900</xdr:colOff>
                    <xdr:row>39</xdr:row>
                    <xdr:rowOff>203200</xdr:rowOff>
                  </from>
                  <to>
                    <xdr:col>43</xdr:col>
                    <xdr:colOff>431800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43" name="Check Box 177">
              <controlPr defaultSize="0" autoFill="0" autoLine="0" autoPict="0">
                <anchor moveWithCells="1">
                  <from>
                    <xdr:col>43</xdr:col>
                    <xdr:colOff>215900</xdr:colOff>
                    <xdr:row>40</xdr:row>
                    <xdr:rowOff>203200</xdr:rowOff>
                  </from>
                  <to>
                    <xdr:col>43</xdr:col>
                    <xdr:colOff>431800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44" name="Check Box 178">
              <controlPr defaultSize="0" autoFill="0" autoLine="0" autoPict="0">
                <anchor moveWithCells="1">
                  <from>
                    <xdr:col>43</xdr:col>
                    <xdr:colOff>215900</xdr:colOff>
                    <xdr:row>41</xdr:row>
                    <xdr:rowOff>203200</xdr:rowOff>
                  </from>
                  <to>
                    <xdr:col>43</xdr:col>
                    <xdr:colOff>431800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45" name="Check Box 179">
              <controlPr defaultSize="0" autoFill="0" autoLine="0" autoPict="0">
                <anchor moveWithCells="1">
                  <from>
                    <xdr:col>43</xdr:col>
                    <xdr:colOff>215900</xdr:colOff>
                    <xdr:row>42</xdr:row>
                    <xdr:rowOff>203200</xdr:rowOff>
                  </from>
                  <to>
                    <xdr:col>43</xdr:col>
                    <xdr:colOff>431800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6" name="Check Box 180">
              <controlPr defaultSize="0" autoFill="0" autoLine="0" autoPict="0">
                <anchor moveWithCells="1">
                  <from>
                    <xdr:col>43</xdr:col>
                    <xdr:colOff>215900</xdr:colOff>
                    <xdr:row>43</xdr:row>
                    <xdr:rowOff>203200</xdr:rowOff>
                  </from>
                  <to>
                    <xdr:col>43</xdr:col>
                    <xdr:colOff>431800</xdr:colOff>
                    <xdr:row>45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Lists!$C$2:$C$3</xm:f>
          </x14:formula1>
          <xm:sqref>Q38 AM4:AM6 AM10 AM8 BM4:BM19</xm:sqref>
        </x14:dataValidation>
        <x14:dataValidation type="list" allowBlank="1" showInputMessage="1" showErrorMessage="1" prompt="Select a project categroy from the drop down menu." xr:uid="{00000000-0002-0000-0100-000002000000}">
          <x14:formula1>
            <xm:f>Lists!$A$2:$A$19</xm:f>
          </x14:formula1>
          <xm:sqref>N16</xm:sqref>
        </x14:dataValidation>
        <x14:dataValidation type="list" allowBlank="1" showInputMessage="1" showErrorMessage="1" xr:uid="{00000000-0002-0000-0100-000003000000}">
          <x14:formula1>
            <xm:f>Lists!$D$1:$D$4</xm:f>
          </x14:formula1>
          <xm:sqref>M12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X24"/>
  <sheetViews>
    <sheetView zoomScaleNormal="100" workbookViewId="0">
      <selection activeCell="AL20" sqref="AL20"/>
    </sheetView>
  </sheetViews>
  <sheetFormatPr baseColWidth="10" defaultColWidth="8.83203125" defaultRowHeight="15" x14ac:dyDescent="0.2"/>
  <cols>
    <col min="2" max="2" width="102.33203125" customWidth="1"/>
    <col min="3" max="3" width="7.5" customWidth="1"/>
    <col min="5" max="5" width="103.5" customWidth="1"/>
    <col min="6" max="6" width="9.5" customWidth="1"/>
    <col min="7" max="7" width="11" customWidth="1"/>
    <col min="8" max="8" width="113.1640625" bestFit="1" customWidth="1"/>
    <col min="9" max="9" width="10.1640625" customWidth="1"/>
    <col min="11" max="11" width="80.6640625" customWidth="1"/>
    <col min="12" max="12" width="13.83203125" customWidth="1"/>
    <col min="13" max="13" width="11" customWidth="1"/>
    <col min="14" max="14" width="107.6640625" customWidth="1"/>
    <col min="15" max="15" width="13.83203125" customWidth="1"/>
    <col min="17" max="17" width="101.5" customWidth="1"/>
    <col min="18" max="18" width="12.83203125" customWidth="1"/>
    <col min="20" max="20" width="70.6640625" customWidth="1"/>
    <col min="21" max="21" width="11.83203125" customWidth="1"/>
    <col min="23" max="23" width="76.1640625" customWidth="1"/>
    <col min="24" max="24" width="10.1640625" customWidth="1"/>
    <col min="26" max="26" width="123.5" bestFit="1" customWidth="1"/>
    <col min="27" max="27" width="11.5" customWidth="1"/>
    <col min="29" max="29" width="90.6640625" customWidth="1"/>
    <col min="30" max="30" width="13.6640625" customWidth="1"/>
    <col min="32" max="32" width="91.83203125" customWidth="1"/>
    <col min="33" max="33" width="14" customWidth="1"/>
    <col min="35" max="35" width="101" customWidth="1"/>
    <col min="36" max="36" width="14.5" customWidth="1"/>
    <col min="38" max="38" width="195.5" bestFit="1" customWidth="1"/>
    <col min="39" max="39" width="16.5" customWidth="1"/>
    <col min="41" max="41" width="155.83203125" bestFit="1" customWidth="1"/>
    <col min="42" max="42" width="10.1640625" customWidth="1"/>
    <col min="44" max="44" width="107.83203125" customWidth="1"/>
    <col min="45" max="45" width="12.5" customWidth="1"/>
    <col min="47" max="47" width="77" customWidth="1"/>
    <col min="50" max="50" width="77" customWidth="1"/>
  </cols>
  <sheetData>
    <row r="1" spans="1:50" x14ac:dyDescent="0.2">
      <c r="A1" t="s">
        <v>142</v>
      </c>
      <c r="B1" s="3" t="s">
        <v>10</v>
      </c>
      <c r="D1" t="s">
        <v>142</v>
      </c>
      <c r="E1" s="17" t="s">
        <v>11</v>
      </c>
      <c r="F1" s="19"/>
      <c r="G1" t="s">
        <v>142</v>
      </c>
      <c r="H1" s="19" t="s">
        <v>12</v>
      </c>
      <c r="I1" s="19"/>
      <c r="J1" t="s">
        <v>142</v>
      </c>
      <c r="K1" s="21" t="s">
        <v>8</v>
      </c>
      <c r="L1" s="19"/>
      <c r="M1" t="s">
        <v>142</v>
      </c>
      <c r="N1" t="s">
        <v>69</v>
      </c>
      <c r="P1" t="s">
        <v>142</v>
      </c>
      <c r="Q1" t="s">
        <v>7</v>
      </c>
      <c r="S1" t="s">
        <v>142</v>
      </c>
      <c r="T1" t="s">
        <v>6</v>
      </c>
      <c r="V1" t="s">
        <v>142</v>
      </c>
      <c r="W1" t="s">
        <v>3</v>
      </c>
      <c r="Y1" t="s">
        <v>142</v>
      </c>
      <c r="Z1" t="s">
        <v>4</v>
      </c>
      <c r="AB1" t="s">
        <v>142</v>
      </c>
      <c r="AC1" t="s">
        <v>18</v>
      </c>
      <c r="AE1" t="s">
        <v>142</v>
      </c>
      <c r="AF1" t="s">
        <v>5</v>
      </c>
      <c r="AH1" t="s">
        <v>142</v>
      </c>
      <c r="AI1" t="s">
        <v>2</v>
      </c>
      <c r="AK1" t="s">
        <v>142</v>
      </c>
      <c r="AL1" t="s">
        <v>319</v>
      </c>
      <c r="AN1" t="s">
        <v>142</v>
      </c>
      <c r="AO1" t="s">
        <v>17</v>
      </c>
      <c r="AQ1" t="s">
        <v>142</v>
      </c>
      <c r="AR1" t="s">
        <v>19</v>
      </c>
      <c r="AT1" t="s">
        <v>142</v>
      </c>
      <c r="AU1" t="s">
        <v>16</v>
      </c>
      <c r="AW1" s="68" t="s">
        <v>142</v>
      </c>
      <c r="AX1" s="67" t="s">
        <v>300</v>
      </c>
    </row>
    <row r="2" spans="1:50" ht="28.5" customHeight="1" x14ac:dyDescent="0.2">
      <c r="A2" s="23">
        <v>1</v>
      </c>
      <c r="B2" s="4" t="s">
        <v>236</v>
      </c>
      <c r="D2" s="26">
        <v>1</v>
      </c>
      <c r="E2" s="18" t="s">
        <v>235</v>
      </c>
      <c r="F2" s="20"/>
      <c r="G2" s="23">
        <v>1</v>
      </c>
      <c r="H2" s="16" t="s">
        <v>149</v>
      </c>
      <c r="I2" s="16"/>
      <c r="J2" s="23">
        <v>1</v>
      </c>
      <c r="K2" s="22" t="s">
        <v>237</v>
      </c>
      <c r="L2" s="20"/>
      <c r="M2" s="23">
        <v>1</v>
      </c>
      <c r="N2" s="20" t="s">
        <v>238</v>
      </c>
      <c r="O2" s="20"/>
      <c r="P2" s="23">
        <v>1</v>
      </c>
      <c r="Q2" s="14" t="s">
        <v>239</v>
      </c>
      <c r="R2" s="24"/>
      <c r="S2" s="23">
        <v>1</v>
      </c>
      <c r="T2" s="16" t="s">
        <v>240</v>
      </c>
      <c r="U2" s="16"/>
      <c r="V2" s="23">
        <v>1</v>
      </c>
      <c r="W2" s="16" t="s">
        <v>241</v>
      </c>
      <c r="Y2" s="23">
        <v>1</v>
      </c>
      <c r="Z2" s="16" t="s">
        <v>242</v>
      </c>
      <c r="AA2" s="16"/>
      <c r="AB2" s="23">
        <v>1</v>
      </c>
      <c r="AC2" s="14" t="s">
        <v>243</v>
      </c>
      <c r="AD2" s="14"/>
      <c r="AE2" s="23">
        <v>1</v>
      </c>
      <c r="AF2" s="14" t="s">
        <v>180</v>
      </c>
      <c r="AG2" s="14"/>
      <c r="AH2" s="23">
        <v>1</v>
      </c>
      <c r="AI2" s="16" t="s">
        <v>189</v>
      </c>
      <c r="AJ2" s="16"/>
      <c r="AK2" s="23">
        <v>1</v>
      </c>
      <c r="AL2" s="14" t="s">
        <v>200</v>
      </c>
      <c r="AM2" s="14"/>
      <c r="AN2" s="23">
        <v>1</v>
      </c>
      <c r="AO2" s="16" t="s">
        <v>244</v>
      </c>
      <c r="AQ2" s="23">
        <v>1</v>
      </c>
      <c r="AR2" s="16" t="s">
        <v>206</v>
      </c>
      <c r="AS2" s="16"/>
      <c r="AT2" s="23">
        <v>1</v>
      </c>
      <c r="AU2" s="16" t="s">
        <v>214</v>
      </c>
      <c r="AW2" s="69">
        <v>1</v>
      </c>
      <c r="AX2" s="70" t="s">
        <v>322</v>
      </c>
    </row>
    <row r="3" spans="1:50" x14ac:dyDescent="0.2">
      <c r="A3" s="15">
        <v>2</v>
      </c>
      <c r="B3" t="s">
        <v>144</v>
      </c>
      <c r="D3" s="15">
        <v>2</v>
      </c>
      <c r="E3" t="s">
        <v>147</v>
      </c>
      <c r="G3" s="15">
        <v>2</v>
      </c>
      <c r="H3" t="s">
        <v>150</v>
      </c>
      <c r="J3" s="15">
        <v>2</v>
      </c>
      <c r="K3" t="s">
        <v>151</v>
      </c>
      <c r="M3" s="15">
        <v>2</v>
      </c>
      <c r="N3" t="s">
        <v>153</v>
      </c>
      <c r="P3" s="25">
        <v>2</v>
      </c>
      <c r="Q3" t="s">
        <v>155</v>
      </c>
      <c r="S3" s="23">
        <v>2</v>
      </c>
      <c r="T3" t="s">
        <v>157</v>
      </c>
      <c r="V3" s="15">
        <v>2</v>
      </c>
      <c r="W3" t="s">
        <v>158</v>
      </c>
      <c r="Y3" s="15">
        <v>2</v>
      </c>
      <c r="Z3" t="s">
        <v>161</v>
      </c>
      <c r="AB3" s="15">
        <v>2</v>
      </c>
      <c r="AC3" t="s">
        <v>168</v>
      </c>
      <c r="AE3" s="15">
        <v>2</v>
      </c>
      <c r="AF3" t="s">
        <v>181</v>
      </c>
      <c r="AH3" s="23">
        <v>2</v>
      </c>
      <c r="AI3" t="s">
        <v>143</v>
      </c>
      <c r="AK3" s="15">
        <v>2</v>
      </c>
      <c r="AL3" t="s">
        <v>201</v>
      </c>
      <c r="AN3" s="15">
        <v>2</v>
      </c>
      <c r="AO3" t="s">
        <v>269</v>
      </c>
      <c r="AQ3" s="15">
        <v>2</v>
      </c>
      <c r="AR3" t="s">
        <v>207</v>
      </c>
      <c r="AT3" s="15">
        <v>2</v>
      </c>
      <c r="AU3" t="s">
        <v>215</v>
      </c>
      <c r="AW3" s="71">
        <v>2</v>
      </c>
      <c r="AX3" s="37" t="s">
        <v>323</v>
      </c>
    </row>
    <row r="4" spans="1:50" x14ac:dyDescent="0.2">
      <c r="A4" s="15">
        <v>3</v>
      </c>
      <c r="B4" t="s">
        <v>145</v>
      </c>
      <c r="D4" s="15">
        <v>3</v>
      </c>
      <c r="E4" t="s">
        <v>148</v>
      </c>
      <c r="G4" s="15">
        <v>3</v>
      </c>
      <c r="H4" t="s">
        <v>301</v>
      </c>
      <c r="J4" s="15">
        <v>3</v>
      </c>
      <c r="K4" t="s">
        <v>152</v>
      </c>
      <c r="M4" s="15">
        <v>3</v>
      </c>
      <c r="N4" t="s">
        <v>154</v>
      </c>
      <c r="P4" s="25">
        <v>3</v>
      </c>
      <c r="Q4" t="s">
        <v>156</v>
      </c>
      <c r="V4" s="15">
        <v>3</v>
      </c>
      <c r="W4" t="s">
        <v>159</v>
      </c>
      <c r="Y4" s="15">
        <v>3</v>
      </c>
      <c r="Z4" t="s">
        <v>162</v>
      </c>
      <c r="AB4" s="15">
        <v>3</v>
      </c>
      <c r="AC4" t="s">
        <v>169</v>
      </c>
      <c r="AE4" s="15">
        <v>3</v>
      </c>
      <c r="AF4" t="s">
        <v>182</v>
      </c>
      <c r="AH4" s="23">
        <v>3</v>
      </c>
      <c r="AI4" t="s">
        <v>190</v>
      </c>
      <c r="AK4" s="15">
        <v>3</v>
      </c>
      <c r="AL4" t="s">
        <v>202</v>
      </c>
      <c r="AN4" s="15">
        <v>3</v>
      </c>
      <c r="AO4" s="37" t="s">
        <v>245</v>
      </c>
      <c r="AQ4" s="15">
        <v>3</v>
      </c>
      <c r="AR4" t="s">
        <v>208</v>
      </c>
      <c r="AT4" s="15">
        <v>3</v>
      </c>
      <c r="AU4" t="s">
        <v>216</v>
      </c>
    </row>
    <row r="5" spans="1:50" x14ac:dyDescent="0.2">
      <c r="A5" s="15">
        <v>4</v>
      </c>
      <c r="B5" t="s">
        <v>146</v>
      </c>
      <c r="G5" s="15">
        <v>4</v>
      </c>
      <c r="H5" t="s">
        <v>302</v>
      </c>
      <c r="V5" s="15">
        <v>4</v>
      </c>
      <c r="W5" t="s">
        <v>160</v>
      </c>
      <c r="Y5" s="15">
        <v>4</v>
      </c>
      <c r="Z5" t="s">
        <v>163</v>
      </c>
      <c r="AB5" s="15">
        <v>4</v>
      </c>
      <c r="AC5" t="s">
        <v>170</v>
      </c>
      <c r="AE5" s="15">
        <v>4</v>
      </c>
      <c r="AF5" t="s">
        <v>183</v>
      </c>
      <c r="AH5" s="23">
        <v>4</v>
      </c>
      <c r="AI5" t="s">
        <v>191</v>
      </c>
      <c r="AK5" s="15">
        <v>4</v>
      </c>
      <c r="AL5" t="s">
        <v>203</v>
      </c>
      <c r="AN5" s="15">
        <v>4</v>
      </c>
      <c r="AO5" s="37" t="s">
        <v>248</v>
      </c>
      <c r="AQ5" s="15">
        <v>4</v>
      </c>
      <c r="AR5" t="s">
        <v>209</v>
      </c>
      <c r="AT5" s="15">
        <v>4</v>
      </c>
      <c r="AU5" t="s">
        <v>217</v>
      </c>
    </row>
    <row r="6" spans="1:50" x14ac:dyDescent="0.2">
      <c r="Y6" s="15">
        <v>5</v>
      </c>
      <c r="Z6" t="s">
        <v>164</v>
      </c>
      <c r="AB6" s="15">
        <v>5</v>
      </c>
      <c r="AC6" t="s">
        <v>171</v>
      </c>
      <c r="AE6" s="15">
        <v>5</v>
      </c>
      <c r="AF6" t="s">
        <v>184</v>
      </c>
      <c r="AH6" s="23">
        <v>5</v>
      </c>
      <c r="AI6" t="s">
        <v>192</v>
      </c>
      <c r="AK6" s="15">
        <v>5</v>
      </c>
      <c r="AL6" t="s">
        <v>204</v>
      </c>
      <c r="AN6" s="15">
        <v>5</v>
      </c>
      <c r="AO6" s="37" t="s">
        <v>246</v>
      </c>
      <c r="AQ6" s="15">
        <v>5</v>
      </c>
      <c r="AR6" t="s">
        <v>210</v>
      </c>
      <c r="AT6" s="15">
        <v>5</v>
      </c>
      <c r="AU6" t="s">
        <v>218</v>
      </c>
    </row>
    <row r="7" spans="1:50" x14ac:dyDescent="0.2">
      <c r="Y7" s="15">
        <v>6</v>
      </c>
      <c r="Z7" t="s">
        <v>165</v>
      </c>
      <c r="AB7" s="15">
        <v>6</v>
      </c>
      <c r="AC7" t="s">
        <v>172</v>
      </c>
      <c r="AE7" s="15">
        <v>6</v>
      </c>
      <c r="AF7" t="s">
        <v>185</v>
      </c>
      <c r="AH7" s="23">
        <v>6</v>
      </c>
      <c r="AI7" t="s">
        <v>193</v>
      </c>
      <c r="AK7" s="15">
        <v>6</v>
      </c>
      <c r="AL7" t="s">
        <v>205</v>
      </c>
      <c r="AN7" s="15">
        <v>6</v>
      </c>
      <c r="AO7" s="37" t="s">
        <v>247</v>
      </c>
      <c r="AQ7" s="15">
        <v>6</v>
      </c>
      <c r="AR7" t="s">
        <v>211</v>
      </c>
      <c r="AT7" s="15">
        <v>6</v>
      </c>
      <c r="AU7" t="s">
        <v>219</v>
      </c>
    </row>
    <row r="8" spans="1:50" x14ac:dyDescent="0.2">
      <c r="Y8" s="15">
        <v>7</v>
      </c>
      <c r="Z8" t="s">
        <v>166</v>
      </c>
      <c r="AB8" s="15">
        <v>7</v>
      </c>
      <c r="AC8" t="s">
        <v>173</v>
      </c>
      <c r="AE8" s="15">
        <v>7</v>
      </c>
      <c r="AF8" t="s">
        <v>186</v>
      </c>
      <c r="AH8" s="23">
        <v>7</v>
      </c>
      <c r="AI8" t="s">
        <v>194</v>
      </c>
      <c r="AQ8" s="15">
        <v>7</v>
      </c>
      <c r="AR8" t="s">
        <v>212</v>
      </c>
      <c r="AT8" s="15">
        <v>7</v>
      </c>
      <c r="AU8" t="s">
        <v>220</v>
      </c>
    </row>
    <row r="9" spans="1:50" x14ac:dyDescent="0.2">
      <c r="Y9" s="15">
        <v>8</v>
      </c>
      <c r="Z9" t="s">
        <v>167</v>
      </c>
      <c r="AB9" s="15">
        <v>8</v>
      </c>
      <c r="AC9" t="s">
        <v>174</v>
      </c>
      <c r="AE9" s="15">
        <v>8</v>
      </c>
      <c r="AF9" t="s">
        <v>187</v>
      </c>
      <c r="AH9" s="23">
        <v>8</v>
      </c>
      <c r="AI9" t="s">
        <v>195</v>
      </c>
      <c r="AQ9" s="15">
        <v>8</v>
      </c>
      <c r="AR9" t="s">
        <v>213</v>
      </c>
      <c r="AT9" s="15">
        <v>8</v>
      </c>
      <c r="AU9" t="s">
        <v>221</v>
      </c>
    </row>
    <row r="10" spans="1:50" x14ac:dyDescent="0.2">
      <c r="AB10" s="15">
        <v>9</v>
      </c>
      <c r="AC10" t="s">
        <v>175</v>
      </c>
      <c r="AE10" s="15">
        <v>9</v>
      </c>
      <c r="AF10" t="s">
        <v>188</v>
      </c>
      <c r="AH10" s="23">
        <v>9</v>
      </c>
      <c r="AI10" t="s">
        <v>196</v>
      </c>
      <c r="AT10" s="15">
        <v>9</v>
      </c>
      <c r="AU10" t="s">
        <v>222</v>
      </c>
    </row>
    <row r="11" spans="1:50" x14ac:dyDescent="0.2">
      <c r="AB11" s="15">
        <v>10</v>
      </c>
      <c r="AC11" t="s">
        <v>176</v>
      </c>
      <c r="AE11" s="15">
        <v>10</v>
      </c>
      <c r="AF11" t="s">
        <v>301</v>
      </c>
      <c r="AH11" s="23">
        <v>10</v>
      </c>
      <c r="AI11" t="s">
        <v>174</v>
      </c>
      <c r="AT11" s="15">
        <v>10</v>
      </c>
      <c r="AU11" t="s">
        <v>223</v>
      </c>
    </row>
    <row r="12" spans="1:50" x14ac:dyDescent="0.2">
      <c r="AB12" s="15">
        <v>11</v>
      </c>
      <c r="AC12" t="s">
        <v>177</v>
      </c>
      <c r="AE12" s="15">
        <v>11</v>
      </c>
      <c r="AF12" t="s">
        <v>302</v>
      </c>
      <c r="AH12" s="23">
        <v>11</v>
      </c>
      <c r="AI12" t="s">
        <v>197</v>
      </c>
      <c r="AT12" s="15">
        <v>11</v>
      </c>
      <c r="AU12" t="s">
        <v>224</v>
      </c>
    </row>
    <row r="13" spans="1:50" x14ac:dyDescent="0.2">
      <c r="AB13" s="15">
        <v>12</v>
      </c>
      <c r="AC13" t="s">
        <v>178</v>
      </c>
      <c r="AH13" s="23">
        <v>12</v>
      </c>
      <c r="AI13" t="s">
        <v>198</v>
      </c>
      <c r="AT13" s="15">
        <v>12</v>
      </c>
      <c r="AU13" t="s">
        <v>225</v>
      </c>
    </row>
    <row r="14" spans="1:50" x14ac:dyDescent="0.2">
      <c r="AB14" s="15">
        <v>13</v>
      </c>
      <c r="AC14" t="s">
        <v>179</v>
      </c>
      <c r="AH14" s="23">
        <v>13</v>
      </c>
      <c r="AI14" t="s">
        <v>199</v>
      </c>
      <c r="AT14" s="15">
        <v>13</v>
      </c>
      <c r="AU14" t="s">
        <v>226</v>
      </c>
    </row>
    <row r="15" spans="1:50" x14ac:dyDescent="0.2">
      <c r="AB15" s="15">
        <v>14</v>
      </c>
      <c r="AC15" t="s">
        <v>301</v>
      </c>
      <c r="AH15" s="23">
        <v>14</v>
      </c>
      <c r="AI15" t="s">
        <v>301</v>
      </c>
      <c r="AT15" s="15">
        <v>14</v>
      </c>
      <c r="AU15" t="s">
        <v>227</v>
      </c>
    </row>
    <row r="16" spans="1:50" x14ac:dyDescent="0.2">
      <c r="AB16" s="15">
        <v>15</v>
      </c>
      <c r="AC16" t="s">
        <v>302</v>
      </c>
      <c r="AH16" s="23">
        <v>15</v>
      </c>
      <c r="AI16" t="s">
        <v>302</v>
      </c>
      <c r="AT16" s="15">
        <v>15</v>
      </c>
      <c r="AU16" t="s">
        <v>228</v>
      </c>
    </row>
    <row r="17" spans="46:47" x14ac:dyDescent="0.2">
      <c r="AT17" s="15">
        <v>16</v>
      </c>
      <c r="AU17" t="s">
        <v>229</v>
      </c>
    </row>
    <row r="18" spans="46:47" x14ac:dyDescent="0.2">
      <c r="AT18" s="15">
        <v>17</v>
      </c>
      <c r="AU18" t="s">
        <v>230</v>
      </c>
    </row>
    <row r="19" spans="46:47" x14ac:dyDescent="0.2">
      <c r="AT19" s="15">
        <v>18</v>
      </c>
      <c r="AU19" t="s">
        <v>231</v>
      </c>
    </row>
    <row r="20" spans="46:47" x14ac:dyDescent="0.2">
      <c r="AT20" s="15">
        <v>19</v>
      </c>
      <c r="AU20" t="s">
        <v>232</v>
      </c>
    </row>
    <row r="21" spans="46:47" x14ac:dyDescent="0.2">
      <c r="AT21" s="15">
        <v>20</v>
      </c>
      <c r="AU21" t="s">
        <v>233</v>
      </c>
    </row>
    <row r="22" spans="46:47" x14ac:dyDescent="0.2">
      <c r="AT22" s="15">
        <v>21</v>
      </c>
      <c r="AU22" t="s">
        <v>234</v>
      </c>
    </row>
    <row r="23" spans="46:47" x14ac:dyDescent="0.2">
      <c r="AT23" s="15">
        <v>22</v>
      </c>
      <c r="AU23" t="s">
        <v>301</v>
      </c>
    </row>
    <row r="24" spans="46:47" x14ac:dyDescent="0.2">
      <c r="AT24" s="15">
        <v>23</v>
      </c>
      <c r="AU24" t="s">
        <v>302</v>
      </c>
    </row>
  </sheetData>
  <pageMargins left="0.7" right="0.7" top="0.75" bottom="0.75" header="0.3" footer="0.3"/>
  <pageSetup orientation="portrait"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A8326-81CD-4C9E-8F8C-F31795BBD2F8}">
  <dimension ref="A1:AB63"/>
  <sheetViews>
    <sheetView zoomScaleNormal="100" workbookViewId="0">
      <selection activeCell="D38" sqref="D38:F39"/>
    </sheetView>
  </sheetViews>
  <sheetFormatPr baseColWidth="10" defaultColWidth="8.83203125" defaultRowHeight="15" x14ac:dyDescent="0.2"/>
  <cols>
    <col min="1" max="1" width="8.6640625" bestFit="1" customWidth="1"/>
  </cols>
  <sheetData>
    <row r="1" spans="1:28" ht="16" x14ac:dyDescent="0.2">
      <c r="A1" s="337" t="s">
        <v>316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</row>
    <row r="2" spans="1:28" ht="15" customHeight="1" x14ac:dyDescent="0.2">
      <c r="A2" s="339" t="s">
        <v>314</v>
      </c>
      <c r="B2" s="339" t="s">
        <v>315</v>
      </c>
      <c r="C2" s="339"/>
      <c r="D2" s="339" t="s">
        <v>1</v>
      </c>
      <c r="E2" s="339"/>
      <c r="F2" s="339"/>
      <c r="G2" s="339" t="s">
        <v>89</v>
      </c>
      <c r="H2" s="339"/>
      <c r="I2" s="339"/>
      <c r="J2" s="339"/>
      <c r="K2" s="339"/>
      <c r="L2" s="339"/>
      <c r="M2" s="338" t="s">
        <v>321</v>
      </c>
      <c r="N2" s="338"/>
      <c r="O2" s="338"/>
      <c r="P2" s="342" t="s">
        <v>317</v>
      </c>
      <c r="Q2" s="342"/>
      <c r="R2" s="342"/>
      <c r="S2" s="342"/>
      <c r="T2" s="342"/>
      <c r="U2" s="342"/>
      <c r="W2" s="324" t="s">
        <v>324</v>
      </c>
      <c r="X2" s="324"/>
      <c r="Y2" s="324"/>
      <c r="Z2" s="324"/>
      <c r="AA2" s="324"/>
      <c r="AB2" s="72"/>
    </row>
    <row r="3" spans="1:28" ht="15" customHeight="1" x14ac:dyDescent="0.2">
      <c r="A3" s="339"/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8"/>
      <c r="N3" s="338"/>
      <c r="O3" s="338"/>
      <c r="P3" s="342"/>
      <c r="Q3" s="342"/>
      <c r="R3" s="342"/>
      <c r="S3" s="342"/>
      <c r="T3" s="342"/>
      <c r="U3" s="342"/>
      <c r="W3" s="324"/>
      <c r="X3" s="324"/>
      <c r="Y3" s="324"/>
      <c r="Z3" s="324"/>
      <c r="AA3" s="324"/>
      <c r="AB3" s="72"/>
    </row>
    <row r="4" spans="1:28" ht="15" customHeight="1" x14ac:dyDescent="0.2">
      <c r="A4" s="293"/>
      <c r="B4" s="293"/>
      <c r="C4" s="293"/>
      <c r="D4" s="293"/>
      <c r="E4" s="293"/>
      <c r="F4" s="293"/>
      <c r="G4" s="293" t="s">
        <v>320</v>
      </c>
      <c r="H4" s="293"/>
      <c r="I4" s="293"/>
      <c r="J4" s="293"/>
      <c r="K4" s="293"/>
      <c r="L4" s="293"/>
      <c r="M4" s="293"/>
      <c r="N4" s="293"/>
      <c r="O4" s="293"/>
      <c r="P4" s="325" t="s">
        <v>318</v>
      </c>
      <c r="Q4" s="326"/>
      <c r="R4" s="326"/>
      <c r="S4" s="326"/>
      <c r="T4" s="326"/>
      <c r="U4" s="327"/>
      <c r="W4" s="324"/>
      <c r="X4" s="324"/>
      <c r="Y4" s="324"/>
      <c r="Z4" s="324"/>
      <c r="AA4" s="324"/>
      <c r="AB4" s="72"/>
    </row>
    <row r="5" spans="1:28" x14ac:dyDescent="0.2">
      <c r="A5" s="293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328" t="s">
        <v>302</v>
      </c>
      <c r="Q5" s="329"/>
      <c r="R5" s="329"/>
      <c r="S5" s="329"/>
      <c r="T5" s="329"/>
      <c r="U5" s="330"/>
      <c r="W5" s="324"/>
      <c r="X5" s="324"/>
      <c r="Y5" s="324"/>
      <c r="Z5" s="324"/>
      <c r="AA5" s="324"/>
      <c r="AB5" s="72"/>
    </row>
    <row r="6" spans="1:28" x14ac:dyDescent="0.2">
      <c r="A6" s="340"/>
      <c r="B6" s="331"/>
      <c r="C6" s="333"/>
      <c r="D6" s="331"/>
      <c r="E6" s="332"/>
      <c r="F6" s="333"/>
      <c r="G6" s="331"/>
      <c r="H6" s="332"/>
      <c r="I6" s="332"/>
      <c r="J6" s="332"/>
      <c r="K6" s="332"/>
      <c r="L6" s="333"/>
      <c r="M6" s="293"/>
      <c r="N6" s="293"/>
      <c r="O6" s="293"/>
      <c r="P6" s="326" t="s">
        <v>318</v>
      </c>
      <c r="Q6" s="326"/>
      <c r="R6" s="326"/>
      <c r="S6" s="326"/>
      <c r="T6" s="326"/>
      <c r="U6" s="327"/>
      <c r="W6" s="324"/>
      <c r="X6" s="324"/>
      <c r="Y6" s="324"/>
      <c r="Z6" s="324"/>
      <c r="AA6" s="324"/>
      <c r="AB6" s="72"/>
    </row>
    <row r="7" spans="1:28" x14ac:dyDescent="0.2">
      <c r="A7" s="341"/>
      <c r="B7" s="334"/>
      <c r="C7" s="336"/>
      <c r="D7" s="334"/>
      <c r="E7" s="335"/>
      <c r="F7" s="336"/>
      <c r="G7" s="334"/>
      <c r="H7" s="335"/>
      <c r="I7" s="335"/>
      <c r="J7" s="335"/>
      <c r="K7" s="335"/>
      <c r="L7" s="336"/>
      <c r="M7" s="293"/>
      <c r="N7" s="293"/>
      <c r="O7" s="293"/>
      <c r="P7" s="329" t="s">
        <v>302</v>
      </c>
      <c r="Q7" s="329"/>
      <c r="R7" s="329"/>
      <c r="S7" s="329"/>
      <c r="T7" s="329"/>
      <c r="U7" s="330"/>
      <c r="W7" s="72"/>
      <c r="X7" s="72"/>
      <c r="Y7" s="72"/>
      <c r="Z7" s="72"/>
      <c r="AA7" s="72"/>
      <c r="AB7" s="72"/>
    </row>
    <row r="8" spans="1:28" x14ac:dyDescent="0.2">
      <c r="A8" s="293"/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325" t="s">
        <v>318</v>
      </c>
      <c r="Q8" s="326"/>
      <c r="R8" s="326"/>
      <c r="S8" s="326"/>
      <c r="T8" s="326"/>
      <c r="U8" s="327"/>
      <c r="W8" s="72"/>
      <c r="X8" s="72"/>
      <c r="Y8" s="72"/>
      <c r="Z8" s="72"/>
      <c r="AA8" s="72"/>
      <c r="AB8" s="72"/>
    </row>
    <row r="9" spans="1:28" x14ac:dyDescent="0.2">
      <c r="A9" s="293"/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328" t="s">
        <v>302</v>
      </c>
      <c r="Q9" s="329"/>
      <c r="R9" s="329"/>
      <c r="S9" s="329"/>
      <c r="T9" s="329"/>
      <c r="U9" s="330"/>
      <c r="W9" s="72"/>
      <c r="X9" s="72"/>
      <c r="Y9" s="72"/>
      <c r="Z9" s="72"/>
      <c r="AA9" s="72"/>
      <c r="AB9" s="72"/>
    </row>
    <row r="10" spans="1:28" x14ac:dyDescent="0.2">
      <c r="A10" s="293"/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325" t="s">
        <v>318</v>
      </c>
      <c r="Q10" s="326"/>
      <c r="R10" s="326"/>
      <c r="S10" s="326"/>
      <c r="T10" s="326"/>
      <c r="U10" s="327"/>
      <c r="W10" s="72"/>
      <c r="X10" s="72"/>
      <c r="Y10" s="72"/>
      <c r="Z10" s="72"/>
      <c r="AA10" s="72"/>
      <c r="AB10" s="72"/>
    </row>
    <row r="11" spans="1:28" x14ac:dyDescent="0.2">
      <c r="A11" s="293"/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328" t="s">
        <v>302</v>
      </c>
      <c r="Q11" s="329"/>
      <c r="R11" s="329"/>
      <c r="S11" s="329"/>
      <c r="T11" s="329"/>
      <c r="U11" s="330"/>
      <c r="W11" s="72"/>
      <c r="X11" s="72"/>
      <c r="Y11" s="72"/>
      <c r="Z11" s="72"/>
      <c r="AA11" s="72"/>
      <c r="AB11" s="72"/>
    </row>
    <row r="12" spans="1:28" x14ac:dyDescent="0.2">
      <c r="A12" s="293"/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325" t="s">
        <v>318</v>
      </c>
      <c r="Q12" s="326"/>
      <c r="R12" s="326"/>
      <c r="S12" s="326"/>
      <c r="T12" s="326"/>
      <c r="U12" s="327"/>
      <c r="W12" s="72"/>
      <c r="X12" s="72"/>
      <c r="Y12" s="72"/>
      <c r="Z12" s="72"/>
      <c r="AA12" s="72"/>
      <c r="AB12" s="72"/>
    </row>
    <row r="13" spans="1:28" x14ac:dyDescent="0.2">
      <c r="A13" s="293"/>
      <c r="B13" s="293"/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328" t="s">
        <v>302</v>
      </c>
      <c r="Q13" s="329"/>
      <c r="R13" s="329"/>
      <c r="S13" s="329"/>
      <c r="T13" s="329"/>
      <c r="U13" s="330"/>
      <c r="W13" s="72"/>
      <c r="X13" s="72"/>
      <c r="Y13" s="72"/>
      <c r="Z13" s="72"/>
      <c r="AA13" s="72"/>
      <c r="AB13" s="72"/>
    </row>
    <row r="14" spans="1:28" x14ac:dyDescent="0.2">
      <c r="A14" s="293"/>
      <c r="B14" s="293"/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325" t="s">
        <v>318</v>
      </c>
      <c r="Q14" s="326"/>
      <c r="R14" s="326"/>
      <c r="S14" s="326"/>
      <c r="T14" s="326"/>
      <c r="U14" s="327"/>
      <c r="W14" s="72"/>
      <c r="X14" s="72"/>
      <c r="Y14" s="72"/>
      <c r="Z14" s="72"/>
      <c r="AA14" s="72"/>
      <c r="AB14" s="72"/>
    </row>
    <row r="15" spans="1:28" x14ac:dyDescent="0.2">
      <c r="A15" s="293"/>
      <c r="B15" s="293"/>
      <c r="C15" s="293"/>
      <c r="D15" s="293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328" t="s">
        <v>302</v>
      </c>
      <c r="Q15" s="329"/>
      <c r="R15" s="329"/>
      <c r="S15" s="329"/>
      <c r="T15" s="329"/>
      <c r="U15" s="330"/>
      <c r="W15" s="72"/>
      <c r="X15" s="72"/>
      <c r="Y15" s="72"/>
      <c r="Z15" s="72"/>
      <c r="AA15" s="72"/>
      <c r="AB15" s="72"/>
    </row>
    <row r="16" spans="1:28" x14ac:dyDescent="0.2">
      <c r="A16" s="293"/>
      <c r="B16" s="293"/>
      <c r="C16" s="293"/>
      <c r="D16" s="293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325" t="s">
        <v>318</v>
      </c>
      <c r="Q16" s="326"/>
      <c r="R16" s="326"/>
      <c r="S16" s="326"/>
      <c r="T16" s="326"/>
      <c r="U16" s="327"/>
      <c r="W16" s="72"/>
      <c r="X16" s="72"/>
      <c r="Y16" s="72"/>
      <c r="Z16" s="72"/>
      <c r="AA16" s="72"/>
      <c r="AB16" s="72"/>
    </row>
    <row r="17" spans="1:28" x14ac:dyDescent="0.2">
      <c r="A17" s="293"/>
      <c r="B17" s="293"/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328" t="s">
        <v>302</v>
      </c>
      <c r="Q17" s="329"/>
      <c r="R17" s="329"/>
      <c r="S17" s="329"/>
      <c r="T17" s="329"/>
      <c r="U17" s="330"/>
      <c r="W17" s="72"/>
      <c r="X17" s="72"/>
      <c r="Y17" s="72"/>
      <c r="Z17" s="72"/>
      <c r="AA17" s="72"/>
      <c r="AB17" s="72"/>
    </row>
    <row r="18" spans="1:28" x14ac:dyDescent="0.2">
      <c r="A18" s="293"/>
      <c r="B18" s="293"/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325" t="s">
        <v>318</v>
      </c>
      <c r="Q18" s="326"/>
      <c r="R18" s="326"/>
      <c r="S18" s="326"/>
      <c r="T18" s="326"/>
      <c r="U18" s="327"/>
      <c r="W18" s="72"/>
      <c r="X18" s="72"/>
      <c r="Y18" s="72"/>
      <c r="Z18" s="72"/>
      <c r="AA18" s="72"/>
      <c r="AB18" s="72"/>
    </row>
    <row r="19" spans="1:28" x14ac:dyDescent="0.2">
      <c r="A19" s="293"/>
      <c r="B19" s="293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328" t="s">
        <v>302</v>
      </c>
      <c r="Q19" s="329"/>
      <c r="R19" s="329"/>
      <c r="S19" s="329"/>
      <c r="T19" s="329"/>
      <c r="U19" s="330"/>
      <c r="W19" s="72"/>
      <c r="X19" s="72"/>
      <c r="Y19" s="72"/>
      <c r="Z19" s="72"/>
      <c r="AA19" s="72"/>
      <c r="AB19" s="72"/>
    </row>
    <row r="20" spans="1:28" x14ac:dyDescent="0.2">
      <c r="A20" s="293"/>
      <c r="B20" s="293"/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325" t="s">
        <v>318</v>
      </c>
      <c r="Q20" s="326"/>
      <c r="R20" s="326"/>
      <c r="S20" s="326"/>
      <c r="T20" s="326"/>
      <c r="U20" s="327"/>
      <c r="W20" s="72"/>
      <c r="X20" s="72"/>
      <c r="Y20" s="72"/>
      <c r="Z20" s="72"/>
      <c r="AA20" s="72"/>
      <c r="AB20" s="72"/>
    </row>
    <row r="21" spans="1:28" x14ac:dyDescent="0.2">
      <c r="A21" s="293"/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328" t="s">
        <v>302</v>
      </c>
      <c r="Q21" s="329"/>
      <c r="R21" s="329"/>
      <c r="S21" s="329"/>
      <c r="T21" s="329"/>
      <c r="U21" s="330"/>
      <c r="W21" s="72"/>
      <c r="X21" s="72"/>
      <c r="Y21" s="72"/>
      <c r="Z21" s="72"/>
      <c r="AA21" s="72"/>
      <c r="AB21" s="72"/>
    </row>
    <row r="22" spans="1:28" x14ac:dyDescent="0.2">
      <c r="A22" s="293"/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325" t="s">
        <v>318</v>
      </c>
      <c r="Q22" s="326"/>
      <c r="R22" s="326"/>
      <c r="S22" s="326"/>
      <c r="T22" s="326"/>
      <c r="U22" s="327"/>
      <c r="W22" s="72"/>
      <c r="X22" s="72"/>
      <c r="Y22" s="72"/>
      <c r="Z22" s="72"/>
      <c r="AA22" s="72"/>
      <c r="AB22" s="72"/>
    </row>
    <row r="23" spans="1:28" x14ac:dyDescent="0.2">
      <c r="A23" s="293"/>
      <c r="B23" s="293"/>
      <c r="C23" s="293"/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328" t="s">
        <v>302</v>
      </c>
      <c r="Q23" s="329"/>
      <c r="R23" s="329"/>
      <c r="S23" s="329"/>
      <c r="T23" s="329"/>
      <c r="U23" s="330"/>
      <c r="W23" s="72"/>
      <c r="X23" s="72"/>
      <c r="Y23" s="72"/>
      <c r="Z23" s="72"/>
      <c r="AA23" s="72"/>
      <c r="AB23" s="72"/>
    </row>
    <row r="24" spans="1:28" x14ac:dyDescent="0.2">
      <c r="A24" s="293"/>
      <c r="B24" s="293"/>
      <c r="C24" s="293"/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325" t="s">
        <v>318</v>
      </c>
      <c r="Q24" s="326"/>
      <c r="R24" s="326"/>
      <c r="S24" s="326"/>
      <c r="T24" s="326"/>
      <c r="U24" s="327"/>
      <c r="W24" s="72"/>
      <c r="X24" s="72"/>
      <c r="Y24" s="72"/>
      <c r="Z24" s="72"/>
      <c r="AA24" s="72"/>
      <c r="AB24" s="72"/>
    </row>
    <row r="25" spans="1:28" x14ac:dyDescent="0.2">
      <c r="A25" s="293"/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328" t="s">
        <v>302</v>
      </c>
      <c r="Q25" s="329"/>
      <c r="R25" s="329"/>
      <c r="S25" s="329"/>
      <c r="T25" s="329"/>
      <c r="U25" s="330"/>
      <c r="W25" s="72"/>
      <c r="X25" s="72"/>
      <c r="Y25" s="72"/>
      <c r="Z25" s="72"/>
      <c r="AA25" s="72"/>
      <c r="AB25" s="72"/>
    </row>
    <row r="26" spans="1:28" x14ac:dyDescent="0.2">
      <c r="A26" s="293"/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325" t="s">
        <v>318</v>
      </c>
      <c r="Q26" s="326"/>
      <c r="R26" s="326"/>
      <c r="S26" s="326"/>
      <c r="T26" s="326"/>
      <c r="U26" s="327"/>
      <c r="W26" s="72"/>
      <c r="X26" s="72"/>
      <c r="Y26" s="72"/>
      <c r="Z26" s="72"/>
      <c r="AA26" s="72"/>
      <c r="AB26" s="72"/>
    </row>
    <row r="27" spans="1:28" x14ac:dyDescent="0.2">
      <c r="A27" s="293"/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328" t="s">
        <v>302</v>
      </c>
      <c r="Q27" s="329"/>
      <c r="R27" s="329"/>
      <c r="S27" s="329"/>
      <c r="T27" s="329"/>
      <c r="U27" s="330"/>
      <c r="W27" s="72"/>
      <c r="X27" s="72"/>
      <c r="Y27" s="72"/>
      <c r="Z27" s="72"/>
      <c r="AA27" s="72"/>
      <c r="AB27" s="72"/>
    </row>
    <row r="28" spans="1:28" x14ac:dyDescent="0.2">
      <c r="A28" s="293"/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325" t="s">
        <v>318</v>
      </c>
      <c r="Q28" s="326"/>
      <c r="R28" s="326"/>
      <c r="S28" s="326"/>
      <c r="T28" s="326"/>
      <c r="U28" s="327"/>
      <c r="W28" s="72"/>
      <c r="X28" s="72"/>
      <c r="Y28" s="72"/>
      <c r="Z28" s="72"/>
      <c r="AA28" s="72"/>
      <c r="AB28" s="72"/>
    </row>
    <row r="29" spans="1:28" x14ac:dyDescent="0.2">
      <c r="A29" s="293"/>
      <c r="B29" s="293"/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328" t="s">
        <v>302</v>
      </c>
      <c r="Q29" s="329"/>
      <c r="R29" s="329"/>
      <c r="S29" s="329"/>
      <c r="T29" s="329"/>
      <c r="U29" s="330"/>
      <c r="W29" s="72"/>
      <c r="X29" s="72"/>
      <c r="Y29" s="72"/>
      <c r="Z29" s="72"/>
      <c r="AA29" s="72"/>
      <c r="AB29" s="72"/>
    </row>
    <row r="30" spans="1:28" x14ac:dyDescent="0.2">
      <c r="A30" s="293"/>
      <c r="B30" s="293"/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325" t="s">
        <v>318</v>
      </c>
      <c r="Q30" s="326"/>
      <c r="R30" s="326"/>
      <c r="S30" s="326"/>
      <c r="T30" s="326"/>
      <c r="U30" s="327"/>
      <c r="W30" s="72"/>
      <c r="X30" s="72"/>
      <c r="Y30" s="72"/>
      <c r="Z30" s="72"/>
      <c r="AA30" s="72"/>
      <c r="AB30" s="72"/>
    </row>
    <row r="31" spans="1:28" x14ac:dyDescent="0.2">
      <c r="A31" s="293"/>
      <c r="B31" s="293"/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328" t="s">
        <v>302</v>
      </c>
      <c r="Q31" s="329"/>
      <c r="R31" s="329"/>
      <c r="S31" s="329"/>
      <c r="T31" s="329"/>
      <c r="U31" s="330"/>
    </row>
    <row r="32" spans="1:28" x14ac:dyDescent="0.2">
      <c r="A32" s="293"/>
      <c r="B32" s="293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325" t="s">
        <v>318</v>
      </c>
      <c r="Q32" s="326"/>
      <c r="R32" s="326"/>
      <c r="S32" s="326"/>
      <c r="T32" s="326"/>
      <c r="U32" s="327"/>
    </row>
    <row r="33" spans="1:21" x14ac:dyDescent="0.2">
      <c r="A33" s="293"/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328" t="s">
        <v>302</v>
      </c>
      <c r="Q33" s="329"/>
      <c r="R33" s="329"/>
      <c r="S33" s="329"/>
      <c r="T33" s="329"/>
      <c r="U33" s="330"/>
    </row>
    <row r="34" spans="1:21" x14ac:dyDescent="0.2">
      <c r="A34" s="293"/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325" t="s">
        <v>318</v>
      </c>
      <c r="Q34" s="326"/>
      <c r="R34" s="326"/>
      <c r="S34" s="326"/>
      <c r="T34" s="326"/>
      <c r="U34" s="327"/>
    </row>
    <row r="35" spans="1:21" x14ac:dyDescent="0.2">
      <c r="A35" s="293"/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328" t="s">
        <v>302</v>
      </c>
      <c r="Q35" s="329"/>
      <c r="R35" s="329"/>
      <c r="S35" s="329"/>
      <c r="T35" s="329"/>
      <c r="U35" s="330"/>
    </row>
    <row r="36" spans="1:21" x14ac:dyDescent="0.2">
      <c r="A36" s="293"/>
      <c r="B36" s="293"/>
      <c r="C36" s="293"/>
      <c r="D36" s="293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325" t="s">
        <v>318</v>
      </c>
      <c r="Q36" s="326"/>
      <c r="R36" s="326"/>
      <c r="S36" s="326"/>
      <c r="T36" s="326"/>
      <c r="U36" s="327"/>
    </row>
    <row r="37" spans="1:21" x14ac:dyDescent="0.2">
      <c r="A37" s="293"/>
      <c r="B37" s="293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328" t="s">
        <v>302</v>
      </c>
      <c r="Q37" s="329"/>
      <c r="R37" s="329"/>
      <c r="S37" s="329"/>
      <c r="T37" s="329"/>
      <c r="U37" s="330"/>
    </row>
    <row r="38" spans="1:21" x14ac:dyDescent="0.2">
      <c r="A38" s="293"/>
      <c r="B38" s="293"/>
      <c r="C38" s="293"/>
      <c r="D38" s="293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325" t="s">
        <v>318</v>
      </c>
      <c r="Q38" s="326"/>
      <c r="R38" s="326"/>
      <c r="S38" s="326"/>
      <c r="T38" s="326"/>
      <c r="U38" s="327"/>
    </row>
    <row r="39" spans="1:21" x14ac:dyDescent="0.2">
      <c r="A39" s="293"/>
      <c r="B39" s="293"/>
      <c r="C39" s="293"/>
      <c r="D39" s="293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328" t="s">
        <v>302</v>
      </c>
      <c r="Q39" s="329"/>
      <c r="R39" s="329"/>
      <c r="S39" s="329"/>
      <c r="T39" s="329"/>
      <c r="U39" s="330"/>
    </row>
    <row r="40" spans="1:21" x14ac:dyDescent="0.2">
      <c r="A40" s="293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325" t="s">
        <v>318</v>
      </c>
      <c r="Q40" s="326"/>
      <c r="R40" s="326"/>
      <c r="S40" s="326"/>
      <c r="T40" s="326"/>
      <c r="U40" s="327"/>
    </row>
    <row r="41" spans="1:21" x14ac:dyDescent="0.2">
      <c r="A41" s="293"/>
      <c r="B41" s="293"/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328" t="s">
        <v>302</v>
      </c>
      <c r="Q41" s="329"/>
      <c r="R41" s="329"/>
      <c r="S41" s="329"/>
      <c r="T41" s="329"/>
      <c r="U41" s="330"/>
    </row>
    <row r="42" spans="1:21" x14ac:dyDescent="0.2">
      <c r="A42" s="293"/>
      <c r="B42" s="293"/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325" t="s">
        <v>318</v>
      </c>
      <c r="Q42" s="326"/>
      <c r="R42" s="326"/>
      <c r="S42" s="326"/>
      <c r="T42" s="326"/>
      <c r="U42" s="327"/>
    </row>
    <row r="43" spans="1:21" x14ac:dyDescent="0.2">
      <c r="A43" s="293"/>
      <c r="B43" s="293"/>
      <c r="C43" s="293"/>
      <c r="D43" s="293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328" t="s">
        <v>302</v>
      </c>
      <c r="Q43" s="329"/>
      <c r="R43" s="329"/>
      <c r="S43" s="329"/>
      <c r="T43" s="329"/>
      <c r="U43" s="330"/>
    </row>
    <row r="44" spans="1:21" x14ac:dyDescent="0.2">
      <c r="A44" s="293"/>
      <c r="B44" s="293"/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325" t="s">
        <v>318</v>
      </c>
      <c r="Q44" s="326"/>
      <c r="R44" s="326"/>
      <c r="S44" s="326"/>
      <c r="T44" s="326"/>
      <c r="U44" s="327"/>
    </row>
    <row r="45" spans="1:21" x14ac:dyDescent="0.2">
      <c r="A45" s="293"/>
      <c r="B45" s="293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328" t="s">
        <v>302</v>
      </c>
      <c r="Q45" s="329"/>
      <c r="R45" s="329"/>
      <c r="S45" s="329"/>
      <c r="T45" s="329"/>
      <c r="U45" s="330"/>
    </row>
    <row r="46" spans="1:21" x14ac:dyDescent="0.2">
      <c r="A46" s="293"/>
      <c r="B46" s="293"/>
      <c r="C46" s="293"/>
      <c r="D46" s="293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325" t="s">
        <v>318</v>
      </c>
      <c r="Q46" s="326"/>
      <c r="R46" s="326"/>
      <c r="S46" s="326"/>
      <c r="T46" s="326"/>
      <c r="U46" s="327"/>
    </row>
    <row r="47" spans="1:21" x14ac:dyDescent="0.2">
      <c r="A47" s="293"/>
      <c r="B47" s="293"/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328" t="s">
        <v>302</v>
      </c>
      <c r="Q47" s="329"/>
      <c r="R47" s="329"/>
      <c r="S47" s="329"/>
      <c r="T47" s="329"/>
      <c r="U47" s="330"/>
    </row>
    <row r="48" spans="1:21" x14ac:dyDescent="0.2">
      <c r="A48" s="293"/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325" t="s">
        <v>318</v>
      </c>
      <c r="Q48" s="326"/>
      <c r="R48" s="326"/>
      <c r="S48" s="326"/>
      <c r="T48" s="326"/>
      <c r="U48" s="327"/>
    </row>
    <row r="49" spans="1:21" x14ac:dyDescent="0.2">
      <c r="A49" s="293"/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328" t="s">
        <v>302</v>
      </c>
      <c r="Q49" s="329"/>
      <c r="R49" s="329"/>
      <c r="S49" s="329"/>
      <c r="T49" s="329"/>
      <c r="U49" s="330"/>
    </row>
    <row r="50" spans="1:21" x14ac:dyDescent="0.2">
      <c r="A50" s="293"/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325" t="s">
        <v>318</v>
      </c>
      <c r="Q50" s="326"/>
      <c r="R50" s="326"/>
      <c r="S50" s="326"/>
      <c r="T50" s="326"/>
      <c r="U50" s="327"/>
    </row>
    <row r="51" spans="1:21" x14ac:dyDescent="0.2">
      <c r="A51" s="293"/>
      <c r="B51" s="293"/>
      <c r="C51" s="293"/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328" t="s">
        <v>302</v>
      </c>
      <c r="Q51" s="329"/>
      <c r="R51" s="329"/>
      <c r="S51" s="329"/>
      <c r="T51" s="329"/>
      <c r="U51" s="330"/>
    </row>
    <row r="52" spans="1:21" x14ac:dyDescent="0.2">
      <c r="A52" s="293"/>
      <c r="B52" s="293"/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325" t="s">
        <v>318</v>
      </c>
      <c r="Q52" s="326"/>
      <c r="R52" s="326"/>
      <c r="S52" s="326"/>
      <c r="T52" s="326"/>
      <c r="U52" s="327"/>
    </row>
    <row r="53" spans="1:21" x14ac:dyDescent="0.2">
      <c r="A53" s="293"/>
      <c r="B53" s="293"/>
      <c r="C53" s="293"/>
      <c r="D53" s="293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328" t="s">
        <v>302</v>
      </c>
      <c r="Q53" s="329"/>
      <c r="R53" s="329"/>
      <c r="S53" s="329"/>
      <c r="T53" s="329"/>
      <c r="U53" s="330"/>
    </row>
    <row r="54" spans="1:21" x14ac:dyDescent="0.2">
      <c r="A54" s="293"/>
      <c r="B54" s="293"/>
      <c r="C54" s="293"/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325" t="s">
        <v>318</v>
      </c>
      <c r="Q54" s="326"/>
      <c r="R54" s="326"/>
      <c r="S54" s="326"/>
      <c r="T54" s="326"/>
      <c r="U54" s="327"/>
    </row>
    <row r="55" spans="1:21" x14ac:dyDescent="0.2">
      <c r="A55" s="293"/>
      <c r="B55" s="293"/>
      <c r="C55" s="293"/>
      <c r="D55" s="293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328" t="s">
        <v>302</v>
      </c>
      <c r="Q55" s="329"/>
      <c r="R55" s="329"/>
      <c r="S55" s="329"/>
      <c r="T55" s="329"/>
      <c r="U55" s="330"/>
    </row>
    <row r="56" spans="1:21" x14ac:dyDescent="0.2">
      <c r="A56" s="293"/>
      <c r="B56" s="293"/>
      <c r="C56" s="293"/>
      <c r="D56" s="293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325" t="s">
        <v>318</v>
      </c>
      <c r="Q56" s="326"/>
      <c r="R56" s="326"/>
      <c r="S56" s="326"/>
      <c r="T56" s="326"/>
      <c r="U56" s="327"/>
    </row>
    <row r="57" spans="1:21" x14ac:dyDescent="0.2">
      <c r="A57" s="293"/>
      <c r="B57" s="293"/>
      <c r="C57" s="293"/>
      <c r="D57" s="293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328" t="s">
        <v>302</v>
      </c>
      <c r="Q57" s="329"/>
      <c r="R57" s="329"/>
      <c r="S57" s="329"/>
      <c r="T57" s="329"/>
      <c r="U57" s="330"/>
    </row>
    <row r="58" spans="1:21" x14ac:dyDescent="0.2">
      <c r="A58" s="293"/>
      <c r="B58" s="293"/>
      <c r="C58" s="293"/>
      <c r="D58" s="293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325" t="s">
        <v>318</v>
      </c>
      <c r="Q58" s="326"/>
      <c r="R58" s="326"/>
      <c r="S58" s="326"/>
      <c r="T58" s="326"/>
      <c r="U58" s="327"/>
    </row>
    <row r="59" spans="1:21" x14ac:dyDescent="0.2">
      <c r="A59" s="293"/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328" t="s">
        <v>302</v>
      </c>
      <c r="Q59" s="329"/>
      <c r="R59" s="329"/>
      <c r="S59" s="329"/>
      <c r="T59" s="329"/>
      <c r="U59" s="330"/>
    </row>
    <row r="60" spans="1:21" x14ac:dyDescent="0.2">
      <c r="A60" s="293"/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325" t="s">
        <v>318</v>
      </c>
      <c r="Q60" s="326"/>
      <c r="R60" s="326"/>
      <c r="S60" s="326"/>
      <c r="T60" s="326"/>
      <c r="U60" s="327"/>
    </row>
    <row r="61" spans="1:21" x14ac:dyDescent="0.2">
      <c r="A61" s="293"/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328" t="s">
        <v>302</v>
      </c>
      <c r="Q61" s="329"/>
      <c r="R61" s="329"/>
      <c r="S61" s="329"/>
      <c r="T61" s="329"/>
      <c r="U61" s="330"/>
    </row>
    <row r="62" spans="1:21" x14ac:dyDescent="0.2">
      <c r="A62" s="293"/>
      <c r="B62" s="293"/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325" t="s">
        <v>318</v>
      </c>
      <c r="Q62" s="326"/>
      <c r="R62" s="326"/>
      <c r="S62" s="326"/>
      <c r="T62" s="326"/>
      <c r="U62" s="327"/>
    </row>
    <row r="63" spans="1:21" x14ac:dyDescent="0.2">
      <c r="A63" s="293"/>
      <c r="B63" s="293"/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328" t="s">
        <v>302</v>
      </c>
      <c r="Q63" s="329"/>
      <c r="R63" s="329"/>
      <c r="S63" s="329"/>
      <c r="T63" s="329"/>
      <c r="U63" s="330"/>
    </row>
  </sheetData>
  <mergeCells count="218">
    <mergeCell ref="A1:S1"/>
    <mergeCell ref="M2:O3"/>
    <mergeCell ref="G2:L3"/>
    <mergeCell ref="B6:C7"/>
    <mergeCell ref="A6:A7"/>
    <mergeCell ref="D4:F5"/>
    <mergeCell ref="G4:L5"/>
    <mergeCell ref="M4:O5"/>
    <mergeCell ref="P2:U3"/>
    <mergeCell ref="P4:U4"/>
    <mergeCell ref="P5:U5"/>
    <mergeCell ref="D2:F3"/>
    <mergeCell ref="B2:C3"/>
    <mergeCell ref="A2:A3"/>
    <mergeCell ref="A4:A5"/>
    <mergeCell ref="B4:C5"/>
    <mergeCell ref="P15:U15"/>
    <mergeCell ref="P16:U16"/>
    <mergeCell ref="P6:U6"/>
    <mergeCell ref="P7:U7"/>
    <mergeCell ref="P8:U8"/>
    <mergeCell ref="P9:U9"/>
    <mergeCell ref="P10:U10"/>
    <mergeCell ref="G6:L7"/>
    <mergeCell ref="D6:F7"/>
    <mergeCell ref="G12:L13"/>
    <mergeCell ref="D12:F13"/>
    <mergeCell ref="D16:F17"/>
    <mergeCell ref="M16:O17"/>
    <mergeCell ref="G16:L17"/>
    <mergeCell ref="P29:U29"/>
    <mergeCell ref="P30:U30"/>
    <mergeCell ref="P31:U31"/>
    <mergeCell ref="P32:U32"/>
    <mergeCell ref="P33:U33"/>
    <mergeCell ref="M6:O7"/>
    <mergeCell ref="M8:O9"/>
    <mergeCell ref="M12:O13"/>
    <mergeCell ref="P23:U23"/>
    <mergeCell ref="P24:U24"/>
    <mergeCell ref="P25:U25"/>
    <mergeCell ref="P26:U26"/>
    <mergeCell ref="P27:U27"/>
    <mergeCell ref="P28:U28"/>
    <mergeCell ref="P17:U17"/>
    <mergeCell ref="P18:U18"/>
    <mergeCell ref="P19:U19"/>
    <mergeCell ref="P20:U20"/>
    <mergeCell ref="P21:U21"/>
    <mergeCell ref="P22:U22"/>
    <mergeCell ref="P11:U11"/>
    <mergeCell ref="P12:U12"/>
    <mergeCell ref="P13:U13"/>
    <mergeCell ref="P14:U14"/>
    <mergeCell ref="B12:C13"/>
    <mergeCell ref="A12:A13"/>
    <mergeCell ref="M14:O15"/>
    <mergeCell ref="D14:F15"/>
    <mergeCell ref="B14:C15"/>
    <mergeCell ref="A14:A15"/>
    <mergeCell ref="G8:L9"/>
    <mergeCell ref="D8:F9"/>
    <mergeCell ref="B8:C9"/>
    <mergeCell ref="A8:A9"/>
    <mergeCell ref="M10:O11"/>
    <mergeCell ref="G10:L11"/>
    <mergeCell ref="D10:F11"/>
    <mergeCell ref="B10:C11"/>
    <mergeCell ref="A10:A11"/>
    <mergeCell ref="G14:L15"/>
    <mergeCell ref="M18:O19"/>
    <mergeCell ref="M20:O21"/>
    <mergeCell ref="M22:O23"/>
    <mergeCell ref="M24:O25"/>
    <mergeCell ref="M26:O27"/>
    <mergeCell ref="M28:O29"/>
    <mergeCell ref="M30:O31"/>
    <mergeCell ref="A32:A33"/>
    <mergeCell ref="B16:C17"/>
    <mergeCell ref="B18:C19"/>
    <mergeCell ref="B20:C21"/>
    <mergeCell ref="B22:C23"/>
    <mergeCell ref="B24:C25"/>
    <mergeCell ref="B26:C27"/>
    <mergeCell ref="B28:C29"/>
    <mergeCell ref="A16:A17"/>
    <mergeCell ref="A18:A19"/>
    <mergeCell ref="A20:A21"/>
    <mergeCell ref="A22:A23"/>
    <mergeCell ref="A24:A25"/>
    <mergeCell ref="A26:A27"/>
    <mergeCell ref="B30:C31"/>
    <mergeCell ref="B32:C33"/>
    <mergeCell ref="M32:O33"/>
    <mergeCell ref="A28:A29"/>
    <mergeCell ref="A30:A31"/>
    <mergeCell ref="G18:L19"/>
    <mergeCell ref="G20:L21"/>
    <mergeCell ref="G22:L23"/>
    <mergeCell ref="G24:L25"/>
    <mergeCell ref="G26:L27"/>
    <mergeCell ref="G28:L29"/>
    <mergeCell ref="G30:L31"/>
    <mergeCell ref="D18:F19"/>
    <mergeCell ref="D20:F21"/>
    <mergeCell ref="D22:F23"/>
    <mergeCell ref="D24:F25"/>
    <mergeCell ref="D26:F27"/>
    <mergeCell ref="D28:F29"/>
    <mergeCell ref="D30:F31"/>
    <mergeCell ref="D32:F33"/>
    <mergeCell ref="G32:L33"/>
    <mergeCell ref="P34:U34"/>
    <mergeCell ref="P35:U35"/>
    <mergeCell ref="A36:A37"/>
    <mergeCell ref="B36:C37"/>
    <mergeCell ref="D36:F37"/>
    <mergeCell ref="G36:L37"/>
    <mergeCell ref="M36:O37"/>
    <mergeCell ref="P36:U36"/>
    <mergeCell ref="P37:U37"/>
    <mergeCell ref="A34:A35"/>
    <mergeCell ref="B34:C35"/>
    <mergeCell ref="D34:F35"/>
    <mergeCell ref="G34:L35"/>
    <mergeCell ref="M34:O35"/>
    <mergeCell ref="A38:A39"/>
    <mergeCell ref="B38:C39"/>
    <mergeCell ref="D38:F39"/>
    <mergeCell ref="G38:L39"/>
    <mergeCell ref="M38:O39"/>
    <mergeCell ref="P38:U38"/>
    <mergeCell ref="P39:U39"/>
    <mergeCell ref="A40:A41"/>
    <mergeCell ref="B40:C41"/>
    <mergeCell ref="D40:F41"/>
    <mergeCell ref="G40:L41"/>
    <mergeCell ref="M40:O41"/>
    <mergeCell ref="P40:U40"/>
    <mergeCell ref="P41:U41"/>
    <mergeCell ref="A42:A43"/>
    <mergeCell ref="B42:C43"/>
    <mergeCell ref="D42:F43"/>
    <mergeCell ref="G42:L43"/>
    <mergeCell ref="M42:O43"/>
    <mergeCell ref="P42:U42"/>
    <mergeCell ref="P43:U43"/>
    <mergeCell ref="A44:A45"/>
    <mergeCell ref="B44:C45"/>
    <mergeCell ref="D44:F45"/>
    <mergeCell ref="G44:L45"/>
    <mergeCell ref="M44:O45"/>
    <mergeCell ref="P44:U44"/>
    <mergeCell ref="P45:U45"/>
    <mergeCell ref="A46:A47"/>
    <mergeCell ref="B46:C47"/>
    <mergeCell ref="D46:F47"/>
    <mergeCell ref="G46:L47"/>
    <mergeCell ref="M46:O47"/>
    <mergeCell ref="P46:U46"/>
    <mergeCell ref="P47:U47"/>
    <mergeCell ref="A48:A49"/>
    <mergeCell ref="B48:C49"/>
    <mergeCell ref="D48:F49"/>
    <mergeCell ref="G48:L49"/>
    <mergeCell ref="M48:O49"/>
    <mergeCell ref="P48:U48"/>
    <mergeCell ref="P49:U49"/>
    <mergeCell ref="A50:A51"/>
    <mergeCell ref="B50:C51"/>
    <mergeCell ref="D50:F51"/>
    <mergeCell ref="G50:L51"/>
    <mergeCell ref="M50:O51"/>
    <mergeCell ref="P50:U50"/>
    <mergeCell ref="P51:U51"/>
    <mergeCell ref="A52:A53"/>
    <mergeCell ref="B52:C53"/>
    <mergeCell ref="D52:F53"/>
    <mergeCell ref="G52:L53"/>
    <mergeCell ref="M52:O53"/>
    <mergeCell ref="P52:U52"/>
    <mergeCell ref="P53:U53"/>
    <mergeCell ref="D54:F55"/>
    <mergeCell ref="G54:L55"/>
    <mergeCell ref="M54:O55"/>
    <mergeCell ref="P54:U54"/>
    <mergeCell ref="P55:U55"/>
    <mergeCell ref="A56:A57"/>
    <mergeCell ref="B56:C57"/>
    <mergeCell ref="D56:F57"/>
    <mergeCell ref="G56:L57"/>
    <mergeCell ref="M56:O57"/>
    <mergeCell ref="P56:U56"/>
    <mergeCell ref="P57:U57"/>
    <mergeCell ref="W2:AA6"/>
    <mergeCell ref="A62:A63"/>
    <mergeCell ref="B62:C63"/>
    <mergeCell ref="D62:F63"/>
    <mergeCell ref="G62:L63"/>
    <mergeCell ref="M62:O63"/>
    <mergeCell ref="P62:U62"/>
    <mergeCell ref="P63:U63"/>
    <mergeCell ref="A58:A59"/>
    <mergeCell ref="B58:C59"/>
    <mergeCell ref="D58:F59"/>
    <mergeCell ref="G58:L59"/>
    <mergeCell ref="M58:O59"/>
    <mergeCell ref="P58:U58"/>
    <mergeCell ref="P59:U59"/>
    <mergeCell ref="A60:A61"/>
    <mergeCell ref="B60:C61"/>
    <mergeCell ref="D60:F61"/>
    <mergeCell ref="G60:L61"/>
    <mergeCell ref="M60:O61"/>
    <mergeCell ref="P60:U60"/>
    <mergeCell ref="P61:U61"/>
    <mergeCell ref="A54:A55"/>
    <mergeCell ref="B54:C55"/>
  </mergeCells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20</xdr:col>
                    <xdr:colOff>177800</xdr:colOff>
                    <xdr:row>2</xdr:row>
                    <xdr:rowOff>139700</xdr:rowOff>
                  </from>
                  <to>
                    <xdr:col>20</xdr:col>
                    <xdr:colOff>482600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20</xdr:col>
                    <xdr:colOff>177800</xdr:colOff>
                    <xdr:row>3</xdr:row>
                    <xdr:rowOff>177800</xdr:rowOff>
                  </from>
                  <to>
                    <xdr:col>20</xdr:col>
                    <xdr:colOff>406400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20</xdr:col>
                    <xdr:colOff>177800</xdr:colOff>
                    <xdr:row>4</xdr:row>
                    <xdr:rowOff>139700</xdr:rowOff>
                  </from>
                  <to>
                    <xdr:col>20</xdr:col>
                    <xdr:colOff>482600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20</xdr:col>
                    <xdr:colOff>177800</xdr:colOff>
                    <xdr:row>5</xdr:row>
                    <xdr:rowOff>177800</xdr:rowOff>
                  </from>
                  <to>
                    <xdr:col>20</xdr:col>
                    <xdr:colOff>406400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20</xdr:col>
                    <xdr:colOff>177800</xdr:colOff>
                    <xdr:row>6</xdr:row>
                    <xdr:rowOff>139700</xdr:rowOff>
                  </from>
                  <to>
                    <xdr:col>20</xdr:col>
                    <xdr:colOff>482600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20</xdr:col>
                    <xdr:colOff>177800</xdr:colOff>
                    <xdr:row>7</xdr:row>
                    <xdr:rowOff>177800</xdr:rowOff>
                  </from>
                  <to>
                    <xdr:col>20</xdr:col>
                    <xdr:colOff>406400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20</xdr:col>
                    <xdr:colOff>177800</xdr:colOff>
                    <xdr:row>8</xdr:row>
                    <xdr:rowOff>139700</xdr:rowOff>
                  </from>
                  <to>
                    <xdr:col>20</xdr:col>
                    <xdr:colOff>482600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20</xdr:col>
                    <xdr:colOff>177800</xdr:colOff>
                    <xdr:row>9</xdr:row>
                    <xdr:rowOff>177800</xdr:rowOff>
                  </from>
                  <to>
                    <xdr:col>20</xdr:col>
                    <xdr:colOff>406400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20</xdr:col>
                    <xdr:colOff>177800</xdr:colOff>
                    <xdr:row>10</xdr:row>
                    <xdr:rowOff>139700</xdr:rowOff>
                  </from>
                  <to>
                    <xdr:col>20</xdr:col>
                    <xdr:colOff>482600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20</xdr:col>
                    <xdr:colOff>177800</xdr:colOff>
                    <xdr:row>11</xdr:row>
                    <xdr:rowOff>177800</xdr:rowOff>
                  </from>
                  <to>
                    <xdr:col>20</xdr:col>
                    <xdr:colOff>406400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20</xdr:col>
                    <xdr:colOff>177800</xdr:colOff>
                    <xdr:row>12</xdr:row>
                    <xdr:rowOff>139700</xdr:rowOff>
                  </from>
                  <to>
                    <xdr:col>20</xdr:col>
                    <xdr:colOff>482600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20</xdr:col>
                    <xdr:colOff>177800</xdr:colOff>
                    <xdr:row>13</xdr:row>
                    <xdr:rowOff>177800</xdr:rowOff>
                  </from>
                  <to>
                    <xdr:col>20</xdr:col>
                    <xdr:colOff>406400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20</xdr:col>
                    <xdr:colOff>177800</xdr:colOff>
                    <xdr:row>14</xdr:row>
                    <xdr:rowOff>139700</xdr:rowOff>
                  </from>
                  <to>
                    <xdr:col>20</xdr:col>
                    <xdr:colOff>482600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20</xdr:col>
                    <xdr:colOff>177800</xdr:colOff>
                    <xdr:row>15</xdr:row>
                    <xdr:rowOff>177800</xdr:rowOff>
                  </from>
                  <to>
                    <xdr:col>20</xdr:col>
                    <xdr:colOff>406400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20</xdr:col>
                    <xdr:colOff>177800</xdr:colOff>
                    <xdr:row>16</xdr:row>
                    <xdr:rowOff>139700</xdr:rowOff>
                  </from>
                  <to>
                    <xdr:col>20</xdr:col>
                    <xdr:colOff>482600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Fill="0" autoLine="0" autoPict="0">
                <anchor moveWithCells="1">
                  <from>
                    <xdr:col>20</xdr:col>
                    <xdr:colOff>177800</xdr:colOff>
                    <xdr:row>17</xdr:row>
                    <xdr:rowOff>177800</xdr:rowOff>
                  </from>
                  <to>
                    <xdr:col>20</xdr:col>
                    <xdr:colOff>406400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Fill="0" autoLine="0" autoPict="0">
                <anchor moveWithCells="1">
                  <from>
                    <xdr:col>20</xdr:col>
                    <xdr:colOff>177800</xdr:colOff>
                    <xdr:row>18</xdr:row>
                    <xdr:rowOff>139700</xdr:rowOff>
                  </from>
                  <to>
                    <xdr:col>20</xdr:col>
                    <xdr:colOff>482600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Fill="0" autoLine="0" autoPict="0">
                <anchor moveWithCells="1">
                  <from>
                    <xdr:col>20</xdr:col>
                    <xdr:colOff>177800</xdr:colOff>
                    <xdr:row>19</xdr:row>
                    <xdr:rowOff>177800</xdr:rowOff>
                  </from>
                  <to>
                    <xdr:col>20</xdr:col>
                    <xdr:colOff>406400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Fill="0" autoLine="0" autoPict="0">
                <anchor moveWithCells="1">
                  <from>
                    <xdr:col>20</xdr:col>
                    <xdr:colOff>177800</xdr:colOff>
                    <xdr:row>20</xdr:row>
                    <xdr:rowOff>139700</xdr:rowOff>
                  </from>
                  <to>
                    <xdr:col>20</xdr:col>
                    <xdr:colOff>482600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Fill="0" autoLine="0" autoPict="0">
                <anchor moveWithCells="1">
                  <from>
                    <xdr:col>20</xdr:col>
                    <xdr:colOff>177800</xdr:colOff>
                    <xdr:row>21</xdr:row>
                    <xdr:rowOff>177800</xdr:rowOff>
                  </from>
                  <to>
                    <xdr:col>20</xdr:col>
                    <xdr:colOff>406400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Fill="0" autoLine="0" autoPict="0">
                <anchor moveWithCells="1">
                  <from>
                    <xdr:col>20</xdr:col>
                    <xdr:colOff>177800</xdr:colOff>
                    <xdr:row>22</xdr:row>
                    <xdr:rowOff>139700</xdr:rowOff>
                  </from>
                  <to>
                    <xdr:col>20</xdr:col>
                    <xdr:colOff>482600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Fill="0" autoLine="0" autoPict="0">
                <anchor moveWithCells="1">
                  <from>
                    <xdr:col>20</xdr:col>
                    <xdr:colOff>177800</xdr:colOff>
                    <xdr:row>23</xdr:row>
                    <xdr:rowOff>177800</xdr:rowOff>
                  </from>
                  <to>
                    <xdr:col>20</xdr:col>
                    <xdr:colOff>406400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Fill="0" autoLine="0" autoPict="0">
                <anchor moveWithCells="1">
                  <from>
                    <xdr:col>20</xdr:col>
                    <xdr:colOff>177800</xdr:colOff>
                    <xdr:row>24</xdr:row>
                    <xdr:rowOff>139700</xdr:rowOff>
                  </from>
                  <to>
                    <xdr:col>20</xdr:col>
                    <xdr:colOff>482600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Fill="0" autoLine="0" autoPict="0">
                <anchor moveWithCells="1">
                  <from>
                    <xdr:col>20</xdr:col>
                    <xdr:colOff>177800</xdr:colOff>
                    <xdr:row>25</xdr:row>
                    <xdr:rowOff>177800</xdr:rowOff>
                  </from>
                  <to>
                    <xdr:col>20</xdr:col>
                    <xdr:colOff>406400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Fill="0" autoLine="0" autoPict="0">
                <anchor moveWithCells="1">
                  <from>
                    <xdr:col>20</xdr:col>
                    <xdr:colOff>177800</xdr:colOff>
                    <xdr:row>26</xdr:row>
                    <xdr:rowOff>139700</xdr:rowOff>
                  </from>
                  <to>
                    <xdr:col>20</xdr:col>
                    <xdr:colOff>482600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defaultSize="0" autoFill="0" autoLine="0" autoPict="0">
                <anchor moveWithCells="1">
                  <from>
                    <xdr:col>20</xdr:col>
                    <xdr:colOff>177800</xdr:colOff>
                    <xdr:row>27</xdr:row>
                    <xdr:rowOff>177800</xdr:rowOff>
                  </from>
                  <to>
                    <xdr:col>20</xdr:col>
                    <xdr:colOff>406400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defaultSize="0" autoFill="0" autoLine="0" autoPict="0">
                <anchor moveWithCells="1">
                  <from>
                    <xdr:col>20</xdr:col>
                    <xdr:colOff>177800</xdr:colOff>
                    <xdr:row>28</xdr:row>
                    <xdr:rowOff>139700</xdr:rowOff>
                  </from>
                  <to>
                    <xdr:col>20</xdr:col>
                    <xdr:colOff>482600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Fill="0" autoLine="0" autoPict="0">
                <anchor moveWithCells="1">
                  <from>
                    <xdr:col>20</xdr:col>
                    <xdr:colOff>177800</xdr:colOff>
                    <xdr:row>29</xdr:row>
                    <xdr:rowOff>177800</xdr:rowOff>
                  </from>
                  <to>
                    <xdr:col>20</xdr:col>
                    <xdr:colOff>406400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Fill="0" autoLine="0" autoPict="0">
                <anchor moveWithCells="1">
                  <from>
                    <xdr:col>20</xdr:col>
                    <xdr:colOff>177800</xdr:colOff>
                    <xdr:row>30</xdr:row>
                    <xdr:rowOff>139700</xdr:rowOff>
                  </from>
                  <to>
                    <xdr:col>20</xdr:col>
                    <xdr:colOff>482600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Fill="0" autoLine="0" autoPict="0">
                <anchor moveWithCells="1">
                  <from>
                    <xdr:col>20</xdr:col>
                    <xdr:colOff>177800</xdr:colOff>
                    <xdr:row>31</xdr:row>
                    <xdr:rowOff>177800</xdr:rowOff>
                  </from>
                  <to>
                    <xdr:col>20</xdr:col>
                    <xdr:colOff>406400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4" name="Check Box 33">
              <controlPr defaultSize="0" autoFill="0" autoLine="0" autoPict="0">
                <anchor moveWithCells="1">
                  <from>
                    <xdr:col>20</xdr:col>
                    <xdr:colOff>177800</xdr:colOff>
                    <xdr:row>32</xdr:row>
                    <xdr:rowOff>139700</xdr:rowOff>
                  </from>
                  <to>
                    <xdr:col>20</xdr:col>
                    <xdr:colOff>482600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5" name="Check Box 34">
              <controlPr defaultSize="0" autoFill="0" autoLine="0" autoPict="0">
                <anchor moveWithCells="1">
                  <from>
                    <xdr:col>20</xdr:col>
                    <xdr:colOff>177800</xdr:colOff>
                    <xdr:row>33</xdr:row>
                    <xdr:rowOff>177800</xdr:rowOff>
                  </from>
                  <to>
                    <xdr:col>20</xdr:col>
                    <xdr:colOff>406400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6" name="Check Box 35">
              <controlPr defaultSize="0" autoFill="0" autoLine="0" autoPict="0">
                <anchor moveWithCells="1">
                  <from>
                    <xdr:col>20</xdr:col>
                    <xdr:colOff>177800</xdr:colOff>
                    <xdr:row>34</xdr:row>
                    <xdr:rowOff>139700</xdr:rowOff>
                  </from>
                  <to>
                    <xdr:col>20</xdr:col>
                    <xdr:colOff>482600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7" name="Check Box 36">
              <controlPr defaultSize="0" autoFill="0" autoLine="0" autoPict="0">
                <anchor moveWithCells="1">
                  <from>
                    <xdr:col>20</xdr:col>
                    <xdr:colOff>177800</xdr:colOff>
                    <xdr:row>35</xdr:row>
                    <xdr:rowOff>177800</xdr:rowOff>
                  </from>
                  <to>
                    <xdr:col>20</xdr:col>
                    <xdr:colOff>406400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8" name="Check Box 37">
              <controlPr defaultSize="0" autoFill="0" autoLine="0" autoPict="0">
                <anchor moveWithCells="1">
                  <from>
                    <xdr:col>20</xdr:col>
                    <xdr:colOff>177800</xdr:colOff>
                    <xdr:row>36</xdr:row>
                    <xdr:rowOff>139700</xdr:rowOff>
                  </from>
                  <to>
                    <xdr:col>20</xdr:col>
                    <xdr:colOff>482600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9" name="Check Box 38">
              <controlPr defaultSize="0" autoFill="0" autoLine="0" autoPict="0">
                <anchor moveWithCells="1">
                  <from>
                    <xdr:col>20</xdr:col>
                    <xdr:colOff>177800</xdr:colOff>
                    <xdr:row>37</xdr:row>
                    <xdr:rowOff>177800</xdr:rowOff>
                  </from>
                  <to>
                    <xdr:col>20</xdr:col>
                    <xdr:colOff>406400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0" name="Check Box 39">
              <controlPr defaultSize="0" autoFill="0" autoLine="0" autoPict="0">
                <anchor moveWithCells="1">
                  <from>
                    <xdr:col>20</xdr:col>
                    <xdr:colOff>177800</xdr:colOff>
                    <xdr:row>38</xdr:row>
                    <xdr:rowOff>139700</xdr:rowOff>
                  </from>
                  <to>
                    <xdr:col>20</xdr:col>
                    <xdr:colOff>482600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1" name="Check Box 40">
              <controlPr defaultSize="0" autoFill="0" autoLine="0" autoPict="0">
                <anchor moveWithCells="1">
                  <from>
                    <xdr:col>20</xdr:col>
                    <xdr:colOff>177800</xdr:colOff>
                    <xdr:row>39</xdr:row>
                    <xdr:rowOff>177800</xdr:rowOff>
                  </from>
                  <to>
                    <xdr:col>20</xdr:col>
                    <xdr:colOff>406400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2" name="Check Box 41">
              <controlPr defaultSize="0" autoFill="0" autoLine="0" autoPict="0">
                <anchor moveWithCells="1">
                  <from>
                    <xdr:col>20</xdr:col>
                    <xdr:colOff>177800</xdr:colOff>
                    <xdr:row>40</xdr:row>
                    <xdr:rowOff>139700</xdr:rowOff>
                  </from>
                  <to>
                    <xdr:col>20</xdr:col>
                    <xdr:colOff>482600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3" name="Check Box 42">
              <controlPr defaultSize="0" autoFill="0" autoLine="0" autoPict="0">
                <anchor moveWithCells="1">
                  <from>
                    <xdr:col>20</xdr:col>
                    <xdr:colOff>177800</xdr:colOff>
                    <xdr:row>41</xdr:row>
                    <xdr:rowOff>177800</xdr:rowOff>
                  </from>
                  <to>
                    <xdr:col>20</xdr:col>
                    <xdr:colOff>406400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4" name="Check Box 43">
              <controlPr defaultSize="0" autoFill="0" autoLine="0" autoPict="0">
                <anchor moveWithCells="1">
                  <from>
                    <xdr:col>20</xdr:col>
                    <xdr:colOff>177800</xdr:colOff>
                    <xdr:row>42</xdr:row>
                    <xdr:rowOff>139700</xdr:rowOff>
                  </from>
                  <to>
                    <xdr:col>20</xdr:col>
                    <xdr:colOff>482600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5" name="Check Box 44">
              <controlPr defaultSize="0" autoFill="0" autoLine="0" autoPict="0">
                <anchor moveWithCells="1">
                  <from>
                    <xdr:col>20</xdr:col>
                    <xdr:colOff>177800</xdr:colOff>
                    <xdr:row>43</xdr:row>
                    <xdr:rowOff>177800</xdr:rowOff>
                  </from>
                  <to>
                    <xdr:col>20</xdr:col>
                    <xdr:colOff>406400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6" name="Check Box 45">
              <controlPr defaultSize="0" autoFill="0" autoLine="0" autoPict="0">
                <anchor moveWithCells="1">
                  <from>
                    <xdr:col>20</xdr:col>
                    <xdr:colOff>177800</xdr:colOff>
                    <xdr:row>44</xdr:row>
                    <xdr:rowOff>139700</xdr:rowOff>
                  </from>
                  <to>
                    <xdr:col>20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7" name="Check Box 46">
              <controlPr defaultSize="0" autoFill="0" autoLine="0" autoPict="0">
                <anchor moveWithCells="1">
                  <from>
                    <xdr:col>20</xdr:col>
                    <xdr:colOff>177800</xdr:colOff>
                    <xdr:row>45</xdr:row>
                    <xdr:rowOff>177800</xdr:rowOff>
                  </from>
                  <to>
                    <xdr:col>20</xdr:col>
                    <xdr:colOff>406400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8" name="Check Box 47">
              <controlPr defaultSize="0" autoFill="0" autoLine="0" autoPict="0">
                <anchor moveWithCells="1">
                  <from>
                    <xdr:col>20</xdr:col>
                    <xdr:colOff>177800</xdr:colOff>
                    <xdr:row>46</xdr:row>
                    <xdr:rowOff>139700</xdr:rowOff>
                  </from>
                  <to>
                    <xdr:col>20</xdr:col>
                    <xdr:colOff>482600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49" name="Check Box 48">
              <controlPr defaultSize="0" autoFill="0" autoLine="0" autoPict="0">
                <anchor moveWithCells="1">
                  <from>
                    <xdr:col>20</xdr:col>
                    <xdr:colOff>177800</xdr:colOff>
                    <xdr:row>47</xdr:row>
                    <xdr:rowOff>177800</xdr:rowOff>
                  </from>
                  <to>
                    <xdr:col>20</xdr:col>
                    <xdr:colOff>406400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0" name="Check Box 49">
              <controlPr defaultSize="0" autoFill="0" autoLine="0" autoPict="0">
                <anchor moveWithCells="1">
                  <from>
                    <xdr:col>20</xdr:col>
                    <xdr:colOff>177800</xdr:colOff>
                    <xdr:row>48</xdr:row>
                    <xdr:rowOff>139700</xdr:rowOff>
                  </from>
                  <to>
                    <xdr:col>20</xdr:col>
                    <xdr:colOff>482600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1" name="Check Box 50">
              <controlPr defaultSize="0" autoFill="0" autoLine="0" autoPict="0">
                <anchor moveWithCells="1">
                  <from>
                    <xdr:col>20</xdr:col>
                    <xdr:colOff>177800</xdr:colOff>
                    <xdr:row>49</xdr:row>
                    <xdr:rowOff>177800</xdr:rowOff>
                  </from>
                  <to>
                    <xdr:col>20</xdr:col>
                    <xdr:colOff>406400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2" name="Check Box 51">
              <controlPr defaultSize="0" autoFill="0" autoLine="0" autoPict="0">
                <anchor moveWithCells="1">
                  <from>
                    <xdr:col>20</xdr:col>
                    <xdr:colOff>177800</xdr:colOff>
                    <xdr:row>50</xdr:row>
                    <xdr:rowOff>139700</xdr:rowOff>
                  </from>
                  <to>
                    <xdr:col>20</xdr:col>
                    <xdr:colOff>482600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3" name="Check Box 52">
              <controlPr defaultSize="0" autoFill="0" autoLine="0" autoPict="0">
                <anchor moveWithCells="1">
                  <from>
                    <xdr:col>20</xdr:col>
                    <xdr:colOff>177800</xdr:colOff>
                    <xdr:row>51</xdr:row>
                    <xdr:rowOff>177800</xdr:rowOff>
                  </from>
                  <to>
                    <xdr:col>20</xdr:col>
                    <xdr:colOff>406400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4" name="Check Box 53">
              <controlPr defaultSize="0" autoFill="0" autoLine="0" autoPict="0">
                <anchor moveWithCells="1">
                  <from>
                    <xdr:col>20</xdr:col>
                    <xdr:colOff>177800</xdr:colOff>
                    <xdr:row>52</xdr:row>
                    <xdr:rowOff>139700</xdr:rowOff>
                  </from>
                  <to>
                    <xdr:col>20</xdr:col>
                    <xdr:colOff>482600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defaultSize="0" autoFill="0" autoLine="0" autoPict="0">
                <anchor moveWithCells="1">
                  <from>
                    <xdr:col>20</xdr:col>
                    <xdr:colOff>177800</xdr:colOff>
                    <xdr:row>53</xdr:row>
                    <xdr:rowOff>177800</xdr:rowOff>
                  </from>
                  <to>
                    <xdr:col>20</xdr:col>
                    <xdr:colOff>406400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6" name="Check Box 55">
              <controlPr defaultSize="0" autoFill="0" autoLine="0" autoPict="0">
                <anchor moveWithCells="1">
                  <from>
                    <xdr:col>20</xdr:col>
                    <xdr:colOff>177800</xdr:colOff>
                    <xdr:row>54</xdr:row>
                    <xdr:rowOff>139700</xdr:rowOff>
                  </from>
                  <to>
                    <xdr:col>20</xdr:col>
                    <xdr:colOff>482600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7" name="Check Box 56">
              <controlPr defaultSize="0" autoFill="0" autoLine="0" autoPict="0">
                <anchor moveWithCells="1">
                  <from>
                    <xdr:col>20</xdr:col>
                    <xdr:colOff>177800</xdr:colOff>
                    <xdr:row>55</xdr:row>
                    <xdr:rowOff>177800</xdr:rowOff>
                  </from>
                  <to>
                    <xdr:col>20</xdr:col>
                    <xdr:colOff>406400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8" name="Check Box 57">
              <controlPr defaultSize="0" autoFill="0" autoLine="0" autoPict="0">
                <anchor moveWithCells="1">
                  <from>
                    <xdr:col>20</xdr:col>
                    <xdr:colOff>177800</xdr:colOff>
                    <xdr:row>56</xdr:row>
                    <xdr:rowOff>139700</xdr:rowOff>
                  </from>
                  <to>
                    <xdr:col>20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9" name="Check Box 58">
              <controlPr defaultSize="0" autoFill="0" autoLine="0" autoPict="0">
                <anchor moveWithCells="1">
                  <from>
                    <xdr:col>20</xdr:col>
                    <xdr:colOff>177800</xdr:colOff>
                    <xdr:row>57</xdr:row>
                    <xdr:rowOff>177800</xdr:rowOff>
                  </from>
                  <to>
                    <xdr:col>20</xdr:col>
                    <xdr:colOff>406400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0" name="Check Box 59">
              <controlPr defaultSize="0" autoFill="0" autoLine="0" autoPict="0">
                <anchor moveWithCells="1">
                  <from>
                    <xdr:col>20</xdr:col>
                    <xdr:colOff>177800</xdr:colOff>
                    <xdr:row>58</xdr:row>
                    <xdr:rowOff>139700</xdr:rowOff>
                  </from>
                  <to>
                    <xdr:col>20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1" name="Check Box 60">
              <controlPr defaultSize="0" autoFill="0" autoLine="0" autoPict="0">
                <anchor moveWithCells="1">
                  <from>
                    <xdr:col>20</xdr:col>
                    <xdr:colOff>177800</xdr:colOff>
                    <xdr:row>59</xdr:row>
                    <xdr:rowOff>177800</xdr:rowOff>
                  </from>
                  <to>
                    <xdr:col>20</xdr:col>
                    <xdr:colOff>406400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2" name="Check Box 61">
              <controlPr defaultSize="0" autoFill="0" autoLine="0" autoPict="0">
                <anchor moveWithCells="1">
                  <from>
                    <xdr:col>20</xdr:col>
                    <xdr:colOff>177800</xdr:colOff>
                    <xdr:row>60</xdr:row>
                    <xdr:rowOff>139700</xdr:rowOff>
                  </from>
                  <to>
                    <xdr:col>20</xdr:col>
                    <xdr:colOff>482600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3" name="Check Box 62">
              <controlPr defaultSize="0" autoFill="0" autoLine="0" autoPict="0">
                <anchor moveWithCells="1">
                  <from>
                    <xdr:col>20</xdr:col>
                    <xdr:colOff>177800</xdr:colOff>
                    <xdr:row>61</xdr:row>
                    <xdr:rowOff>177800</xdr:rowOff>
                  </from>
                  <to>
                    <xdr:col>20</xdr:col>
                    <xdr:colOff>406400</xdr:colOff>
                    <xdr:row>63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8759D1-4B00-47DA-B3D4-218226BF0C7D}">
          <x14:formula1>
            <xm:f>Lists!$A$2:$A$19</xm:f>
          </x14:formula1>
          <xm:sqref>M4:O63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1"/>
  <dimension ref="A1:D19"/>
  <sheetViews>
    <sheetView zoomScale="90" zoomScaleNormal="90" workbookViewId="0">
      <selection activeCell="A20" sqref="A20"/>
    </sheetView>
  </sheetViews>
  <sheetFormatPr baseColWidth="10" defaultColWidth="8.83203125" defaultRowHeight="15" x14ac:dyDescent="0.2"/>
  <cols>
    <col min="1" max="1" width="84" customWidth="1"/>
    <col min="3" max="3" width="19.5" customWidth="1"/>
    <col min="4" max="4" width="84.5" customWidth="1"/>
  </cols>
  <sheetData>
    <row r="1" spans="1:4" ht="19" x14ac:dyDescent="0.25">
      <c r="A1" s="7" t="s">
        <v>9</v>
      </c>
      <c r="C1" t="s">
        <v>70</v>
      </c>
      <c r="D1" t="s">
        <v>256</v>
      </c>
    </row>
    <row r="2" spans="1:4" ht="19" x14ac:dyDescent="0.25">
      <c r="A2" s="5" t="s">
        <v>5</v>
      </c>
      <c r="C2" s="1" t="s">
        <v>14</v>
      </c>
      <c r="D2" t="s">
        <v>257</v>
      </c>
    </row>
    <row r="3" spans="1:4" ht="19" x14ac:dyDescent="0.25">
      <c r="A3" s="6" t="s">
        <v>16</v>
      </c>
      <c r="C3" s="1" t="s">
        <v>15</v>
      </c>
      <c r="D3" t="s">
        <v>259</v>
      </c>
    </row>
    <row r="4" spans="1:4" ht="19" x14ac:dyDescent="0.25">
      <c r="A4" s="5" t="s">
        <v>4</v>
      </c>
      <c r="C4" s="1"/>
      <c r="D4" t="s">
        <v>258</v>
      </c>
    </row>
    <row r="5" spans="1:4" x14ac:dyDescent="0.2">
      <c r="A5" s="6" t="s">
        <v>17</v>
      </c>
    </row>
    <row r="6" spans="1:4" x14ac:dyDescent="0.2">
      <c r="A6" s="5" t="s">
        <v>5</v>
      </c>
    </row>
    <row r="7" spans="1:4" x14ac:dyDescent="0.2">
      <c r="A7" s="6" t="s">
        <v>6</v>
      </c>
    </row>
    <row r="8" spans="1:4" x14ac:dyDescent="0.2">
      <c r="A8" s="5" t="s">
        <v>18</v>
      </c>
    </row>
    <row r="9" spans="1:4" x14ac:dyDescent="0.2">
      <c r="A9" s="6" t="s">
        <v>7</v>
      </c>
    </row>
    <row r="10" spans="1:4" x14ac:dyDescent="0.2">
      <c r="A10" s="5" t="s">
        <v>69</v>
      </c>
    </row>
    <row r="11" spans="1:4" x14ac:dyDescent="0.2">
      <c r="A11" s="6" t="s">
        <v>19</v>
      </c>
    </row>
    <row r="12" spans="1:4" x14ac:dyDescent="0.2">
      <c r="A12" s="5" t="s">
        <v>3</v>
      </c>
    </row>
    <row r="13" spans="1:4" x14ac:dyDescent="0.2">
      <c r="A13" s="6" t="s">
        <v>8</v>
      </c>
    </row>
    <row r="14" spans="1:4" x14ac:dyDescent="0.2">
      <c r="A14" s="5" t="s">
        <v>319</v>
      </c>
    </row>
    <row r="15" spans="1:4" x14ac:dyDescent="0.2">
      <c r="A15" s="6" t="s">
        <v>10</v>
      </c>
    </row>
    <row r="16" spans="1:4" x14ac:dyDescent="0.2">
      <c r="A16" s="5" t="s">
        <v>11</v>
      </c>
    </row>
    <row r="17" spans="1:1" x14ac:dyDescent="0.2">
      <c r="A17" s="6" t="s">
        <v>2</v>
      </c>
    </row>
    <row r="18" spans="1:1" x14ac:dyDescent="0.2">
      <c r="A18" s="48" t="s">
        <v>300</v>
      </c>
    </row>
    <row r="19" spans="1:1" x14ac:dyDescent="0.2">
      <c r="A19" s="49" t="s">
        <v>12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R2"/>
  <sheetViews>
    <sheetView workbookViewId="0">
      <selection activeCell="BA8" sqref="BA8"/>
    </sheetView>
  </sheetViews>
  <sheetFormatPr baseColWidth="10" defaultColWidth="8.83203125" defaultRowHeight="15" x14ac:dyDescent="0.2"/>
  <cols>
    <col min="1" max="1" width="18" customWidth="1"/>
    <col min="2" max="2" width="14.6640625" customWidth="1"/>
    <col min="3" max="3" width="16.5" customWidth="1"/>
    <col min="4" max="4" width="18.6640625" customWidth="1"/>
    <col min="5" max="5" width="15.5" customWidth="1"/>
    <col min="6" max="6" width="15.83203125" customWidth="1"/>
    <col min="7" max="7" width="11.5" customWidth="1"/>
    <col min="8" max="8" width="34.5" customWidth="1"/>
    <col min="9" max="9" width="80.5" customWidth="1"/>
    <col min="10" max="10" width="13.83203125" bestFit="1" customWidth="1"/>
    <col min="11" max="11" width="22.1640625" customWidth="1"/>
    <col min="12" max="12" width="13.1640625" customWidth="1"/>
    <col min="13" max="13" width="21" customWidth="1"/>
    <col min="14" max="14" width="14.6640625" customWidth="1"/>
    <col min="15" max="15" width="18.1640625" customWidth="1"/>
    <col min="16" max="16" width="16.5" customWidth="1"/>
    <col min="17" max="17" width="22" customWidth="1"/>
    <col min="18" max="18" width="12.33203125" customWidth="1"/>
    <col min="19" max="19" width="15.33203125" customWidth="1"/>
    <col min="20" max="20" width="11.5" customWidth="1"/>
    <col min="21" max="21" width="13.83203125" customWidth="1"/>
    <col min="22" max="23" width="11.33203125" customWidth="1"/>
    <col min="24" max="24" width="11.6640625" customWidth="1"/>
    <col min="25" max="25" width="12.33203125" hidden="1" customWidth="1"/>
    <col min="26" max="26" width="12.1640625" hidden="1" customWidth="1"/>
    <col min="27" max="27" width="14.6640625" customWidth="1"/>
    <col min="28" max="45" width="0" hidden="1" customWidth="1"/>
    <col min="46" max="46" width="16.5" hidden="1" customWidth="1"/>
    <col min="47" max="47" width="15.83203125" hidden="1" customWidth="1"/>
    <col min="48" max="48" width="20.6640625" hidden="1" customWidth="1"/>
    <col min="49" max="50" width="0" hidden="1" customWidth="1"/>
    <col min="51" max="51" width="13.6640625" customWidth="1"/>
    <col min="52" max="52" width="15.6640625" customWidth="1"/>
    <col min="53" max="53" width="28.6640625" customWidth="1"/>
    <col min="54" max="54" width="12" customWidth="1"/>
    <col min="55" max="55" width="11.5" customWidth="1"/>
    <col min="57" max="57" width="12.6640625" customWidth="1"/>
    <col min="58" max="58" width="25.33203125" customWidth="1"/>
    <col min="59" max="59" width="56.33203125" customWidth="1"/>
    <col min="60" max="60" width="48.5" customWidth="1"/>
    <col min="61" max="61" width="50" customWidth="1"/>
    <col min="62" max="62" width="21" customWidth="1"/>
    <col min="63" max="63" width="15.33203125" customWidth="1"/>
    <col min="64" max="64" width="16.1640625" customWidth="1"/>
    <col min="65" max="65" width="19.1640625" customWidth="1"/>
    <col min="66" max="66" width="14.5" customWidth="1"/>
    <col min="67" max="67" width="14.83203125" customWidth="1"/>
    <col min="69" max="69" width="14" customWidth="1"/>
  </cols>
  <sheetData>
    <row r="1" spans="1:70" s="45" customFormat="1" ht="59.25" customHeight="1" x14ac:dyDescent="0.15">
      <c r="A1" s="8" t="s">
        <v>82</v>
      </c>
      <c r="B1" s="8" t="s">
        <v>83</v>
      </c>
      <c r="C1" s="8" t="s">
        <v>84</v>
      </c>
      <c r="D1" s="9" t="s">
        <v>85</v>
      </c>
      <c r="E1" s="9" t="s">
        <v>86</v>
      </c>
      <c r="F1" s="9" t="s">
        <v>87</v>
      </c>
      <c r="G1" s="8" t="s">
        <v>88</v>
      </c>
      <c r="H1" s="9" t="s">
        <v>1</v>
      </c>
      <c r="I1" s="10" t="s">
        <v>89</v>
      </c>
      <c r="J1" s="10" t="s">
        <v>90</v>
      </c>
      <c r="K1" s="11" t="s">
        <v>13</v>
      </c>
      <c r="L1" s="10" t="s">
        <v>91</v>
      </c>
      <c r="M1" s="8" t="s">
        <v>92</v>
      </c>
      <c r="N1" s="10" t="s">
        <v>93</v>
      </c>
      <c r="O1" s="10" t="s">
        <v>62</v>
      </c>
      <c r="P1" s="10" t="s">
        <v>94</v>
      </c>
      <c r="Q1" s="11" t="s">
        <v>95</v>
      </c>
      <c r="R1" s="10" t="s">
        <v>96</v>
      </c>
      <c r="S1" s="12" t="s">
        <v>141</v>
      </c>
      <c r="T1" s="12" t="s">
        <v>97</v>
      </c>
      <c r="U1" s="12" t="s">
        <v>98</v>
      </c>
      <c r="V1" s="12" t="s">
        <v>99</v>
      </c>
      <c r="W1" s="12" t="s">
        <v>270</v>
      </c>
      <c r="X1" s="12" t="s">
        <v>100</v>
      </c>
      <c r="Y1" s="12" t="s">
        <v>101</v>
      </c>
      <c r="Z1" s="12" t="s">
        <v>102</v>
      </c>
      <c r="AA1" s="12" t="s">
        <v>103</v>
      </c>
      <c r="AB1" s="13" t="s">
        <v>104</v>
      </c>
      <c r="AC1" s="13" t="s">
        <v>105</v>
      </c>
      <c r="AD1" s="13" t="s">
        <v>106</v>
      </c>
      <c r="AE1" s="13" t="s">
        <v>107</v>
      </c>
      <c r="AF1" s="13" t="s">
        <v>108</v>
      </c>
      <c r="AG1" s="13" t="s">
        <v>109</v>
      </c>
      <c r="AH1" s="13" t="s">
        <v>110</v>
      </c>
      <c r="AI1" s="13" t="s">
        <v>111</v>
      </c>
      <c r="AJ1" s="13" t="s">
        <v>112</v>
      </c>
      <c r="AK1" s="13" t="s">
        <v>113</v>
      </c>
      <c r="AL1" s="13" t="s">
        <v>114</v>
      </c>
      <c r="AM1" s="13" t="s">
        <v>115</v>
      </c>
      <c r="AN1" s="13" t="s">
        <v>116</v>
      </c>
      <c r="AO1" s="12" t="s">
        <v>117</v>
      </c>
      <c r="AP1" s="12" t="s">
        <v>118</v>
      </c>
      <c r="AQ1" s="12" t="s">
        <v>119</v>
      </c>
      <c r="AR1" s="12" t="s">
        <v>120</v>
      </c>
      <c r="AS1" s="12" t="s">
        <v>121</v>
      </c>
      <c r="AT1" s="12" t="s">
        <v>289</v>
      </c>
      <c r="AU1" s="12" t="s">
        <v>290</v>
      </c>
      <c r="AV1" s="12" t="s">
        <v>291</v>
      </c>
      <c r="AW1" s="12" t="s">
        <v>292</v>
      </c>
      <c r="AX1" s="12" t="s">
        <v>293</v>
      </c>
      <c r="AY1" s="12" t="s">
        <v>122</v>
      </c>
      <c r="AZ1" s="12" t="s">
        <v>123</v>
      </c>
      <c r="BA1" s="8" t="s">
        <v>124</v>
      </c>
      <c r="BB1" s="9" t="s">
        <v>125</v>
      </c>
      <c r="BC1" s="9" t="s">
        <v>126</v>
      </c>
      <c r="BD1" s="9" t="s">
        <v>127</v>
      </c>
      <c r="BE1" s="9" t="s">
        <v>128</v>
      </c>
      <c r="BF1" s="9" t="s">
        <v>129</v>
      </c>
      <c r="BG1" s="9" t="s">
        <v>130</v>
      </c>
      <c r="BH1" s="9" t="s">
        <v>131</v>
      </c>
      <c r="BI1" s="9" t="s">
        <v>132</v>
      </c>
      <c r="BJ1" s="8" t="s">
        <v>133</v>
      </c>
      <c r="BK1" s="8" t="s">
        <v>134</v>
      </c>
      <c r="BL1" s="8" t="s">
        <v>135</v>
      </c>
      <c r="BM1" s="8" t="s">
        <v>136</v>
      </c>
      <c r="BN1" s="8" t="s">
        <v>294</v>
      </c>
      <c r="BO1" s="8" t="s">
        <v>137</v>
      </c>
      <c r="BP1" s="8" t="s">
        <v>138</v>
      </c>
      <c r="BQ1" s="8" t="s">
        <v>139</v>
      </c>
      <c r="BR1" s="8" t="s">
        <v>140</v>
      </c>
    </row>
    <row r="2" spans="1:70" ht="72" customHeight="1" x14ac:dyDescent="0.2">
      <c r="A2" s="46"/>
      <c r="B2" s="46"/>
      <c r="C2" s="46"/>
      <c r="D2" s="46"/>
      <c r="E2" s="46">
        <f>Application!O6</f>
        <v>0</v>
      </c>
      <c r="F2" s="46"/>
      <c r="G2" s="46"/>
      <c r="H2" s="46">
        <f>Application!M1</f>
        <v>0</v>
      </c>
      <c r="I2" s="46">
        <f>Application!K22</f>
        <v>0</v>
      </c>
      <c r="J2" s="46"/>
      <c r="K2" s="46" t="str">
        <f>Application!N16</f>
        <v>Recreational Infrastructure</v>
      </c>
      <c r="L2" s="46"/>
      <c r="M2" s="46"/>
      <c r="N2" s="46"/>
      <c r="O2" s="46">
        <f>Application!AL20</f>
        <v>0</v>
      </c>
      <c r="P2" s="46">
        <f>Application!AO25</f>
        <v>0</v>
      </c>
      <c r="Q2" s="46"/>
      <c r="R2" s="46"/>
      <c r="S2" s="47">
        <f>SUM(T2:AA2)</f>
        <v>0</v>
      </c>
      <c r="T2" s="47">
        <f>Application!AO5</f>
        <v>0</v>
      </c>
      <c r="U2" s="47">
        <f>Application!AO8</f>
        <v>0</v>
      </c>
      <c r="V2" s="47">
        <f>Application!AO6</f>
        <v>0</v>
      </c>
      <c r="W2" s="47">
        <f>Application!Z21</f>
        <v>0</v>
      </c>
      <c r="X2" s="47">
        <f>Application!AO10</f>
        <v>0</v>
      </c>
      <c r="Y2" s="47">
        <v>0</v>
      </c>
      <c r="Z2" s="47">
        <v>0</v>
      </c>
      <c r="AA2" s="47">
        <f>Application!AO4</f>
        <v>0</v>
      </c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6"/>
      <c r="BB2" s="46"/>
      <c r="BC2" s="46">
        <f>Application!M11</f>
        <v>0</v>
      </c>
      <c r="BD2" s="46"/>
      <c r="BE2" s="46">
        <f>Application!M12</f>
        <v>0</v>
      </c>
      <c r="BF2" s="46">
        <f>Application!N7</f>
        <v>0</v>
      </c>
      <c r="BG2" s="46"/>
      <c r="BH2" s="46"/>
      <c r="BI2" s="46" t="e">
        <f>Application!#REF!</f>
        <v>#REF!</v>
      </c>
      <c r="BJ2" s="46">
        <f>Application!S8</f>
        <v>0</v>
      </c>
      <c r="BK2" s="46">
        <f>Application!M10</f>
        <v>0</v>
      </c>
      <c r="BL2" s="46"/>
      <c r="BM2" s="46"/>
      <c r="BN2" s="46"/>
      <c r="BO2" s="46">
        <f>Application!K32</f>
        <v>0</v>
      </c>
      <c r="BP2" s="46"/>
      <c r="BQ2" s="46">
        <f>Application!AD17</f>
        <v>0</v>
      </c>
      <c r="BR2" s="46"/>
    </row>
  </sheetData>
  <sheetProtection password="CF87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21</vt:i4>
      </vt:variant>
    </vt:vector>
  </HeadingPairs>
  <TitlesOfParts>
    <vt:vector size="27" baseType="lpstr">
      <vt:lpstr>Instructions</vt:lpstr>
      <vt:lpstr>Application</vt:lpstr>
      <vt:lpstr>SCHEDULE H</vt:lpstr>
      <vt:lpstr>APPENDIX A</vt:lpstr>
      <vt:lpstr>Lists</vt:lpstr>
      <vt:lpstr>AAA</vt:lpstr>
      <vt:lpstr>Broadband_Connectivity</vt:lpstr>
      <vt:lpstr>Brownfield_Redevelopment</vt:lpstr>
      <vt:lpstr>Capacity_Building</vt:lpstr>
      <vt:lpstr>Community_Energy_Systems</vt:lpstr>
      <vt:lpstr>Cultural_Infrastructure</vt:lpstr>
      <vt:lpstr>Disaster_Mitigation</vt:lpstr>
      <vt:lpstr>Drinking_Water</vt:lpstr>
      <vt:lpstr>Fire_Halls_and_Fire_Station_Infrastructure</vt:lpstr>
      <vt:lpstr>Local_Roads_and_Bridges</vt:lpstr>
      <vt:lpstr>Local_Roads_and_Bridges_and_Highways</vt:lpstr>
      <vt:lpstr>Application!Print_Area</vt:lpstr>
      <vt:lpstr>Project_Categories</vt:lpstr>
      <vt:lpstr>Public_Transit</vt:lpstr>
      <vt:lpstr>Recreational_Infrastructure</vt:lpstr>
      <vt:lpstr>Regional_and_Local_Airports</vt:lpstr>
      <vt:lpstr>Resilience</vt:lpstr>
      <vt:lpstr>Short_Sea_Shipping</vt:lpstr>
      <vt:lpstr>Solid_Waste</vt:lpstr>
      <vt:lpstr>Sport_Infrastructure</vt:lpstr>
      <vt:lpstr>Tourism_Infrastructure</vt:lpstr>
      <vt:lpstr>Wastewater</vt:lpstr>
    </vt:vector>
  </TitlesOfParts>
  <Company>Province of Prince Edward Island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jwmacdougall</dc:creator>
  <cp:lastModifiedBy>Roberta MacLean</cp:lastModifiedBy>
  <cp:lastPrinted>2019-02-01T17:42:17Z</cp:lastPrinted>
  <dcterms:created xsi:type="dcterms:W3CDTF">2018-10-26T13:42:33Z</dcterms:created>
  <dcterms:modified xsi:type="dcterms:W3CDTF">2025-06-20T14:45:18Z</dcterms:modified>
</cp:coreProperties>
</file>