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leanhome/Desktop/CCBF Documents/"/>
    </mc:Choice>
  </mc:AlternateContent>
  <xr:revisionPtr revIDLastSave="0" documentId="13_ncr:1_{F9DC72B4-5408-BC4E-A42C-DAF086F7326C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16" i="1"/>
  <c r="AS19" i="1"/>
  <c r="AS27" i="1"/>
  <c r="AS31" i="1"/>
  <c r="AS21" i="1"/>
  <c r="AS13" i="1"/>
  <c r="AS4" i="1"/>
  <c r="AS14" i="1"/>
  <c r="AS7" i="1"/>
  <c r="AS37" i="1"/>
  <c r="AS33" i="1"/>
  <c r="AS29" i="1"/>
  <c r="AS11" i="1"/>
  <c r="AS6" i="1"/>
  <c r="AS38" i="1"/>
  <c r="AS12" i="1"/>
  <c r="AS32" i="1"/>
  <c r="AS28" i="1"/>
  <c r="AS18" i="1"/>
  <c r="AS25" i="1"/>
  <c r="AS35" i="1"/>
  <c r="AS30" i="1"/>
  <c r="AS23" i="1"/>
  <c r="AS9" i="1"/>
  <c r="AS26" i="1"/>
  <c r="AS10" i="1"/>
  <c r="AS22" i="1"/>
  <c r="AS34" i="1"/>
  <c r="AS24" i="1"/>
  <c r="AS15" i="1"/>
  <c r="AS36" i="1"/>
  <c r="AS20" i="1"/>
  <c r="AS5" i="1"/>
  <c r="AS17" i="1"/>
  <c r="AS8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<sst xmlns="http://schemas.openxmlformats.org/spreadsheetml/2006/main" count="442" uniqueCount="328">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</sst>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6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7" fillId="0" borderId="0" xfId="0" applyFont="1"/>
    <xf numFmtId="0" fontId="9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2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1" fillId="0" borderId="4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24" fillId="11" borderId="11" xfId="0" applyNumberFormat="1" applyFont="1" applyFill="1" applyBorder="1" applyAlignment="1">
      <alignment horizontal="center" vertical="center"/>
    </xf>
    <xf numFmtId="165" fontId="24" fillId="11" borderId="32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9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3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4" fillId="11" borderId="6" xfId="0" applyNumberFormat="1" applyFont="1" applyFill="1" applyBorder="1" applyAlignment="1">
      <alignment horizontal="center" vertical="center"/>
    </xf>
    <xf numFmtId="165" fontId="24" fillId="11" borderId="8" xfId="0" applyNumberFormat="1" applyFont="1" applyFill="1" applyBorder="1" applyAlignment="1">
      <alignment horizontal="center"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</xdr:row>
          <xdr:rowOff>203200</xdr:rowOff>
        </xdr:from>
        <xdr:to>
          <xdr:col>43</xdr:col>
          <xdr:colOff>431800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</xdr:row>
          <xdr:rowOff>203200</xdr:rowOff>
        </xdr:from>
        <xdr:to>
          <xdr:col>43</xdr:col>
          <xdr:colOff>431800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</xdr:row>
          <xdr:rowOff>203200</xdr:rowOff>
        </xdr:from>
        <xdr:to>
          <xdr:col>43</xdr:col>
          <xdr:colOff>431800</xdr:colOff>
          <xdr:row>6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5</xdr:row>
          <xdr:rowOff>203200</xdr:rowOff>
        </xdr:from>
        <xdr:to>
          <xdr:col>43</xdr:col>
          <xdr:colOff>431800</xdr:colOff>
          <xdr:row>7</xdr:row>
          <xdr:rowOff>25400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6</xdr:row>
          <xdr:rowOff>203200</xdr:rowOff>
        </xdr:from>
        <xdr:to>
          <xdr:col>43</xdr:col>
          <xdr:colOff>431800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7</xdr:row>
          <xdr:rowOff>203200</xdr:rowOff>
        </xdr:from>
        <xdr:to>
          <xdr:col>43</xdr:col>
          <xdr:colOff>431800</xdr:colOff>
          <xdr:row>9</xdr:row>
          <xdr:rowOff>25400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8</xdr:row>
          <xdr:rowOff>203200</xdr:rowOff>
        </xdr:from>
        <xdr:to>
          <xdr:col>43</xdr:col>
          <xdr:colOff>431800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9</xdr:row>
          <xdr:rowOff>203200</xdr:rowOff>
        </xdr:from>
        <xdr:to>
          <xdr:col>43</xdr:col>
          <xdr:colOff>431800</xdr:colOff>
          <xdr:row>11</xdr:row>
          <xdr:rowOff>25400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10</xdr:row>
          <xdr:rowOff>203200</xdr:rowOff>
        </xdr:from>
        <xdr:to>
          <xdr:col>43</xdr:col>
          <xdr:colOff>431800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11</xdr:row>
          <xdr:rowOff>203200</xdr:rowOff>
        </xdr:from>
        <xdr:to>
          <xdr:col>43</xdr:col>
          <xdr:colOff>431800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12</xdr:row>
          <xdr:rowOff>203200</xdr:rowOff>
        </xdr:from>
        <xdr:to>
          <xdr:col>43</xdr:col>
          <xdr:colOff>431800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13</xdr:row>
          <xdr:rowOff>203200</xdr:rowOff>
        </xdr:from>
        <xdr:to>
          <xdr:col>43</xdr:col>
          <xdr:colOff>431800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14</xdr:row>
          <xdr:rowOff>203200</xdr:rowOff>
        </xdr:from>
        <xdr:to>
          <xdr:col>43</xdr:col>
          <xdr:colOff>431800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15</xdr:row>
          <xdr:rowOff>203200</xdr:rowOff>
        </xdr:from>
        <xdr:to>
          <xdr:col>43</xdr:col>
          <xdr:colOff>431800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16</xdr:row>
          <xdr:rowOff>203200</xdr:rowOff>
        </xdr:from>
        <xdr:to>
          <xdr:col>43</xdr:col>
          <xdr:colOff>431800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17</xdr:row>
          <xdr:rowOff>203200</xdr:rowOff>
        </xdr:from>
        <xdr:to>
          <xdr:col>43</xdr:col>
          <xdr:colOff>431800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18</xdr:row>
          <xdr:rowOff>203200</xdr:rowOff>
        </xdr:from>
        <xdr:to>
          <xdr:col>43</xdr:col>
          <xdr:colOff>431800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19</xdr:row>
          <xdr:rowOff>203200</xdr:rowOff>
        </xdr:from>
        <xdr:to>
          <xdr:col>43</xdr:col>
          <xdr:colOff>431800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20</xdr:row>
          <xdr:rowOff>203200</xdr:rowOff>
        </xdr:from>
        <xdr:to>
          <xdr:col>43</xdr:col>
          <xdr:colOff>431800</xdr:colOff>
          <xdr:row>22</xdr:row>
          <xdr:rowOff>25400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21</xdr:row>
          <xdr:rowOff>203200</xdr:rowOff>
        </xdr:from>
        <xdr:to>
          <xdr:col>43</xdr:col>
          <xdr:colOff>431800</xdr:colOff>
          <xdr:row>23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22</xdr:row>
          <xdr:rowOff>203200</xdr:rowOff>
        </xdr:from>
        <xdr:to>
          <xdr:col>43</xdr:col>
          <xdr:colOff>431800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23</xdr:row>
          <xdr:rowOff>203200</xdr:rowOff>
        </xdr:from>
        <xdr:to>
          <xdr:col>43</xdr:col>
          <xdr:colOff>431800</xdr:colOff>
          <xdr:row>24</xdr:row>
          <xdr:rowOff>215900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24</xdr:row>
          <xdr:rowOff>203200</xdr:rowOff>
        </xdr:from>
        <xdr:to>
          <xdr:col>43</xdr:col>
          <xdr:colOff>431800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25</xdr:row>
          <xdr:rowOff>203200</xdr:rowOff>
        </xdr:from>
        <xdr:to>
          <xdr:col>43</xdr:col>
          <xdr:colOff>431800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26</xdr:row>
          <xdr:rowOff>203200</xdr:rowOff>
        </xdr:from>
        <xdr:to>
          <xdr:col>43</xdr:col>
          <xdr:colOff>431800</xdr:colOff>
          <xdr:row>27</xdr:row>
          <xdr:rowOff>215900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27</xdr:row>
          <xdr:rowOff>203200</xdr:rowOff>
        </xdr:from>
        <xdr:to>
          <xdr:col>43</xdr:col>
          <xdr:colOff>431800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28</xdr:row>
          <xdr:rowOff>203200</xdr:rowOff>
        </xdr:from>
        <xdr:to>
          <xdr:col>43</xdr:col>
          <xdr:colOff>431800</xdr:colOff>
          <xdr:row>30</xdr:row>
          <xdr:rowOff>25400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29</xdr:row>
          <xdr:rowOff>203200</xdr:rowOff>
        </xdr:from>
        <xdr:to>
          <xdr:col>43</xdr:col>
          <xdr:colOff>431800</xdr:colOff>
          <xdr:row>31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30</xdr:row>
          <xdr:rowOff>203200</xdr:rowOff>
        </xdr:from>
        <xdr:to>
          <xdr:col>43</xdr:col>
          <xdr:colOff>431800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31</xdr:row>
          <xdr:rowOff>203200</xdr:rowOff>
        </xdr:from>
        <xdr:to>
          <xdr:col>43</xdr:col>
          <xdr:colOff>431800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32</xdr:row>
          <xdr:rowOff>203200</xdr:rowOff>
        </xdr:from>
        <xdr:to>
          <xdr:col>43</xdr:col>
          <xdr:colOff>431800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33</xdr:row>
          <xdr:rowOff>203200</xdr:rowOff>
        </xdr:from>
        <xdr:to>
          <xdr:col>43</xdr:col>
          <xdr:colOff>431800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34</xdr:row>
          <xdr:rowOff>203200</xdr:rowOff>
        </xdr:from>
        <xdr:to>
          <xdr:col>43</xdr:col>
          <xdr:colOff>431800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35</xdr:row>
          <xdr:rowOff>203200</xdr:rowOff>
        </xdr:from>
        <xdr:to>
          <xdr:col>43</xdr:col>
          <xdr:colOff>431800</xdr:colOff>
          <xdr:row>37</xdr:row>
          <xdr:rowOff>25400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36</xdr:row>
          <xdr:rowOff>203200</xdr:rowOff>
        </xdr:from>
        <xdr:to>
          <xdr:col>43</xdr:col>
          <xdr:colOff>431800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37</xdr:row>
          <xdr:rowOff>203200</xdr:rowOff>
        </xdr:from>
        <xdr:to>
          <xdr:col>43</xdr:col>
          <xdr:colOff>431800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38</xdr:row>
          <xdr:rowOff>203200</xdr:rowOff>
        </xdr:from>
        <xdr:to>
          <xdr:col>43</xdr:col>
          <xdr:colOff>431800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39</xdr:row>
          <xdr:rowOff>203200</xdr:rowOff>
        </xdr:from>
        <xdr:to>
          <xdr:col>43</xdr:col>
          <xdr:colOff>431800</xdr:colOff>
          <xdr:row>41</xdr:row>
          <xdr:rowOff>25400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40</xdr:row>
          <xdr:rowOff>203200</xdr:rowOff>
        </xdr:from>
        <xdr:to>
          <xdr:col>43</xdr:col>
          <xdr:colOff>431800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41</xdr:row>
          <xdr:rowOff>203200</xdr:rowOff>
        </xdr:from>
        <xdr:to>
          <xdr:col>43</xdr:col>
          <xdr:colOff>431800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42</xdr:row>
          <xdr:rowOff>203200</xdr:rowOff>
        </xdr:from>
        <xdr:to>
          <xdr:col>43</xdr:col>
          <xdr:colOff>431800</xdr:colOff>
          <xdr:row>44</xdr:row>
          <xdr:rowOff>25400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43</xdr:row>
          <xdr:rowOff>203200</xdr:rowOff>
        </xdr:from>
        <xdr:to>
          <xdr:col>43</xdr:col>
          <xdr:colOff>431800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</xdr:row>
          <xdr:rowOff>139700</xdr:rowOff>
        </xdr:from>
        <xdr:to>
          <xdr:col>20</xdr:col>
          <xdr:colOff>482600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177800</xdr:rowOff>
        </xdr:from>
        <xdr:to>
          <xdr:col>20</xdr:col>
          <xdr:colOff>406400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</xdr:row>
          <xdr:rowOff>139700</xdr:rowOff>
        </xdr:from>
        <xdr:to>
          <xdr:col>20</xdr:col>
          <xdr:colOff>482600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</xdr:row>
          <xdr:rowOff>177800</xdr:rowOff>
        </xdr:from>
        <xdr:to>
          <xdr:col>20</xdr:col>
          <xdr:colOff>406400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</xdr:row>
          <xdr:rowOff>139700</xdr:rowOff>
        </xdr:from>
        <xdr:to>
          <xdr:col>20</xdr:col>
          <xdr:colOff>482600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7</xdr:row>
          <xdr:rowOff>177800</xdr:rowOff>
        </xdr:from>
        <xdr:to>
          <xdr:col>20</xdr:col>
          <xdr:colOff>406400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8</xdr:row>
          <xdr:rowOff>139700</xdr:rowOff>
        </xdr:from>
        <xdr:to>
          <xdr:col>20</xdr:col>
          <xdr:colOff>482600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9</xdr:row>
          <xdr:rowOff>177800</xdr:rowOff>
        </xdr:from>
        <xdr:to>
          <xdr:col>20</xdr:col>
          <xdr:colOff>406400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10</xdr:row>
          <xdr:rowOff>139700</xdr:rowOff>
        </xdr:from>
        <xdr:to>
          <xdr:col>20</xdr:col>
          <xdr:colOff>482600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11</xdr:row>
          <xdr:rowOff>177800</xdr:rowOff>
        </xdr:from>
        <xdr:to>
          <xdr:col>20</xdr:col>
          <xdr:colOff>406400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12</xdr:row>
          <xdr:rowOff>139700</xdr:rowOff>
        </xdr:from>
        <xdr:to>
          <xdr:col>20</xdr:col>
          <xdr:colOff>482600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13</xdr:row>
          <xdr:rowOff>177800</xdr:rowOff>
        </xdr:from>
        <xdr:to>
          <xdr:col>20</xdr:col>
          <xdr:colOff>406400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14</xdr:row>
          <xdr:rowOff>139700</xdr:rowOff>
        </xdr:from>
        <xdr:to>
          <xdr:col>20</xdr:col>
          <xdr:colOff>482600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15</xdr:row>
          <xdr:rowOff>177800</xdr:rowOff>
        </xdr:from>
        <xdr:to>
          <xdr:col>20</xdr:col>
          <xdr:colOff>406400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16</xdr:row>
          <xdr:rowOff>139700</xdr:rowOff>
        </xdr:from>
        <xdr:to>
          <xdr:col>20</xdr:col>
          <xdr:colOff>482600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17</xdr:row>
          <xdr:rowOff>177800</xdr:rowOff>
        </xdr:from>
        <xdr:to>
          <xdr:col>20</xdr:col>
          <xdr:colOff>406400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18</xdr:row>
          <xdr:rowOff>139700</xdr:rowOff>
        </xdr:from>
        <xdr:to>
          <xdr:col>20</xdr:col>
          <xdr:colOff>482600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19</xdr:row>
          <xdr:rowOff>177800</xdr:rowOff>
        </xdr:from>
        <xdr:to>
          <xdr:col>20</xdr:col>
          <xdr:colOff>406400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20</xdr:row>
          <xdr:rowOff>139700</xdr:rowOff>
        </xdr:from>
        <xdr:to>
          <xdr:col>20</xdr:col>
          <xdr:colOff>482600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21</xdr:row>
          <xdr:rowOff>177800</xdr:rowOff>
        </xdr:from>
        <xdr:to>
          <xdr:col>20</xdr:col>
          <xdr:colOff>406400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22</xdr:row>
          <xdr:rowOff>139700</xdr:rowOff>
        </xdr:from>
        <xdr:to>
          <xdr:col>20</xdr:col>
          <xdr:colOff>482600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23</xdr:row>
          <xdr:rowOff>177800</xdr:rowOff>
        </xdr:from>
        <xdr:to>
          <xdr:col>20</xdr:col>
          <xdr:colOff>406400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24</xdr:row>
          <xdr:rowOff>139700</xdr:rowOff>
        </xdr:from>
        <xdr:to>
          <xdr:col>20</xdr:col>
          <xdr:colOff>482600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25</xdr:row>
          <xdr:rowOff>177800</xdr:rowOff>
        </xdr:from>
        <xdr:to>
          <xdr:col>20</xdr:col>
          <xdr:colOff>406400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26</xdr:row>
          <xdr:rowOff>139700</xdr:rowOff>
        </xdr:from>
        <xdr:to>
          <xdr:col>20</xdr:col>
          <xdr:colOff>482600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27</xdr:row>
          <xdr:rowOff>177800</xdr:rowOff>
        </xdr:from>
        <xdr:to>
          <xdr:col>20</xdr:col>
          <xdr:colOff>406400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139700</xdr:rowOff>
        </xdr:from>
        <xdr:to>
          <xdr:col>20</xdr:col>
          <xdr:colOff>482600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29</xdr:row>
          <xdr:rowOff>177800</xdr:rowOff>
        </xdr:from>
        <xdr:to>
          <xdr:col>20</xdr:col>
          <xdr:colOff>406400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30</xdr:row>
          <xdr:rowOff>139700</xdr:rowOff>
        </xdr:from>
        <xdr:to>
          <xdr:col>20</xdr:col>
          <xdr:colOff>482600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31</xdr:row>
          <xdr:rowOff>177800</xdr:rowOff>
        </xdr:from>
        <xdr:to>
          <xdr:col>20</xdr:col>
          <xdr:colOff>406400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32</xdr:row>
          <xdr:rowOff>139700</xdr:rowOff>
        </xdr:from>
        <xdr:to>
          <xdr:col>20</xdr:col>
          <xdr:colOff>482600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33</xdr:row>
          <xdr:rowOff>177800</xdr:rowOff>
        </xdr:from>
        <xdr:to>
          <xdr:col>20</xdr:col>
          <xdr:colOff>406400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34</xdr:row>
          <xdr:rowOff>139700</xdr:rowOff>
        </xdr:from>
        <xdr:to>
          <xdr:col>20</xdr:col>
          <xdr:colOff>482600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35</xdr:row>
          <xdr:rowOff>177800</xdr:rowOff>
        </xdr:from>
        <xdr:to>
          <xdr:col>20</xdr:col>
          <xdr:colOff>406400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36</xdr:row>
          <xdr:rowOff>139700</xdr:rowOff>
        </xdr:from>
        <xdr:to>
          <xdr:col>20</xdr:col>
          <xdr:colOff>482600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37</xdr:row>
          <xdr:rowOff>177800</xdr:rowOff>
        </xdr:from>
        <xdr:to>
          <xdr:col>20</xdr:col>
          <xdr:colOff>406400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38</xdr:row>
          <xdr:rowOff>139700</xdr:rowOff>
        </xdr:from>
        <xdr:to>
          <xdr:col>20</xdr:col>
          <xdr:colOff>482600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39</xdr:row>
          <xdr:rowOff>177800</xdr:rowOff>
        </xdr:from>
        <xdr:to>
          <xdr:col>20</xdr:col>
          <xdr:colOff>406400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40</xdr:row>
          <xdr:rowOff>139700</xdr:rowOff>
        </xdr:from>
        <xdr:to>
          <xdr:col>20</xdr:col>
          <xdr:colOff>482600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41</xdr:row>
          <xdr:rowOff>177800</xdr:rowOff>
        </xdr:from>
        <xdr:to>
          <xdr:col>20</xdr:col>
          <xdr:colOff>406400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42</xdr:row>
          <xdr:rowOff>139700</xdr:rowOff>
        </xdr:from>
        <xdr:to>
          <xdr:col>20</xdr:col>
          <xdr:colOff>482600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43</xdr:row>
          <xdr:rowOff>177800</xdr:rowOff>
        </xdr:from>
        <xdr:to>
          <xdr:col>20</xdr:col>
          <xdr:colOff>406400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44</xdr:row>
          <xdr:rowOff>139700</xdr:rowOff>
        </xdr:from>
        <xdr:to>
          <xdr:col>20</xdr:col>
          <xdr:colOff>482600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45</xdr:row>
          <xdr:rowOff>177800</xdr:rowOff>
        </xdr:from>
        <xdr:to>
          <xdr:col>20</xdr:col>
          <xdr:colOff>406400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46</xdr:row>
          <xdr:rowOff>139700</xdr:rowOff>
        </xdr:from>
        <xdr:to>
          <xdr:col>20</xdr:col>
          <xdr:colOff>482600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47</xdr:row>
          <xdr:rowOff>177800</xdr:rowOff>
        </xdr:from>
        <xdr:to>
          <xdr:col>20</xdr:col>
          <xdr:colOff>406400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48</xdr:row>
          <xdr:rowOff>139700</xdr:rowOff>
        </xdr:from>
        <xdr:to>
          <xdr:col>20</xdr:col>
          <xdr:colOff>482600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49</xdr:row>
          <xdr:rowOff>177800</xdr:rowOff>
        </xdr:from>
        <xdr:to>
          <xdr:col>20</xdr:col>
          <xdr:colOff>406400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50</xdr:row>
          <xdr:rowOff>139700</xdr:rowOff>
        </xdr:from>
        <xdr:to>
          <xdr:col>20</xdr:col>
          <xdr:colOff>482600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51</xdr:row>
          <xdr:rowOff>177800</xdr:rowOff>
        </xdr:from>
        <xdr:to>
          <xdr:col>20</xdr:col>
          <xdr:colOff>406400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52</xdr:row>
          <xdr:rowOff>139700</xdr:rowOff>
        </xdr:from>
        <xdr:to>
          <xdr:col>20</xdr:col>
          <xdr:colOff>482600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177800</xdr:rowOff>
        </xdr:from>
        <xdr:to>
          <xdr:col>20</xdr:col>
          <xdr:colOff>406400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54</xdr:row>
          <xdr:rowOff>139700</xdr:rowOff>
        </xdr:from>
        <xdr:to>
          <xdr:col>20</xdr:col>
          <xdr:colOff>482600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55</xdr:row>
          <xdr:rowOff>177800</xdr:rowOff>
        </xdr:from>
        <xdr:to>
          <xdr:col>20</xdr:col>
          <xdr:colOff>406400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56</xdr:row>
          <xdr:rowOff>139700</xdr:rowOff>
        </xdr:from>
        <xdr:to>
          <xdr:col>20</xdr:col>
          <xdr:colOff>482600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57</xdr:row>
          <xdr:rowOff>177800</xdr:rowOff>
        </xdr:from>
        <xdr:to>
          <xdr:col>20</xdr:col>
          <xdr:colOff>406400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58</xdr:row>
          <xdr:rowOff>139700</xdr:rowOff>
        </xdr:from>
        <xdr:to>
          <xdr:col>20</xdr:col>
          <xdr:colOff>482600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59</xdr:row>
          <xdr:rowOff>177800</xdr:rowOff>
        </xdr:from>
        <xdr:to>
          <xdr:col>20</xdr:col>
          <xdr:colOff>406400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60</xdr:row>
          <xdr:rowOff>139700</xdr:rowOff>
        </xdr:from>
        <xdr:to>
          <xdr:col>20</xdr:col>
          <xdr:colOff>482600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61</xdr:row>
          <xdr:rowOff>177800</xdr:rowOff>
        </xdr:from>
        <xdr:to>
          <xdr:col>20</xdr:col>
          <xdr:colOff>406400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nfrastructure%20Secretariat/2005-2019_GAS%20TAX/AAA%20GT%20PROGRAMS/DA-CIP/Spreadsheets/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baseColWidth="10" defaultColWidth="8.83203125" defaultRowHeight="15" x14ac:dyDescent="0.2"/>
  <sheetData>
    <row r="1" spans="1:27" ht="35" x14ac:dyDescent="0.35">
      <c r="A1" s="77" t="s">
        <v>271</v>
      </c>
      <c r="B1" s="77"/>
      <c r="C1" s="77"/>
      <c r="D1" s="77"/>
      <c r="E1" s="7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2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" x14ac:dyDescent="0.2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x14ac:dyDescent="0.2">
      <c r="A8" s="78" t="s">
        <v>275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27"/>
      <c r="X8" s="41"/>
      <c r="Y8" s="27"/>
      <c r="Z8" s="27"/>
      <c r="AA8" s="27"/>
    </row>
    <row r="9" spans="1:27" x14ac:dyDescent="0.2">
      <c r="A9" s="79" t="s">
        <v>276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27"/>
      <c r="Z9" s="27"/>
      <c r="AA9" s="27"/>
    </row>
    <row r="10" spans="1:2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">
      <c r="A12" s="75" t="s">
        <v>277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">
      <c r="A15" s="75" t="s">
        <v>278</v>
      </c>
      <c r="B15" s="75"/>
      <c r="C15" s="75"/>
      <c r="D15" s="75"/>
      <c r="E15" s="75"/>
      <c r="F15" s="75"/>
      <c r="G15" s="75"/>
      <c r="H15" s="75"/>
      <c r="I15" s="75"/>
      <c r="J15" s="75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x14ac:dyDescent="0.2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">
      <c r="A18" s="75" t="s">
        <v>279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">
      <c r="A21" s="76" t="s">
        <v>281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27"/>
    </row>
    <row r="22" spans="1:27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27"/>
    </row>
    <row r="23" spans="1:27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x14ac:dyDescent="0.2">
      <c r="A24" s="74" t="s">
        <v>282</v>
      </c>
      <c r="B24" s="74"/>
      <c r="C24" s="74"/>
      <c r="D24" s="74"/>
      <c r="E24" s="74"/>
      <c r="F24" s="7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">
      <c r="A25" s="76" t="s">
        <v>283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1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16.5" customHeight="1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x14ac:dyDescent="0.2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">
      <c r="A29" s="75" t="s">
        <v>285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">
      <c r="A31" s="74" t="s">
        <v>286</v>
      </c>
      <c r="B31" s="74"/>
      <c r="C31" s="74"/>
      <c r="D31" s="74"/>
      <c r="E31" s="74"/>
      <c r="F31" s="74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">
      <c r="A32" s="76" t="s">
        <v>287</v>
      </c>
      <c r="B32" s="76"/>
      <c r="C32" s="76"/>
      <c r="D32" s="76"/>
      <c r="E32" s="76"/>
      <c r="F32" s="76"/>
      <c r="G32" s="76"/>
      <c r="H32" s="76"/>
      <c r="I32" s="76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">
      <c r="A33" s="76"/>
      <c r="B33" s="76"/>
      <c r="C33" s="76"/>
      <c r="D33" s="76"/>
      <c r="E33" s="76"/>
      <c r="F33" s="76"/>
      <c r="G33" s="76"/>
      <c r="H33" s="76"/>
      <c r="I33" s="7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">
      <c r="A34" s="76"/>
      <c r="B34" s="76"/>
      <c r="C34" s="76"/>
      <c r="D34" s="76"/>
      <c r="E34" s="76"/>
      <c r="F34" s="76"/>
      <c r="G34" s="76"/>
      <c r="H34" s="76"/>
      <c r="I34" s="76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18:N18"/>
    <mergeCell ref="A21:Z22"/>
    <mergeCell ref="A1:E1"/>
    <mergeCell ref="A8:V8"/>
    <mergeCell ref="A9:X9"/>
    <mergeCell ref="A12:M12"/>
    <mergeCell ref="A15:J15"/>
    <mergeCell ref="A24:F24"/>
    <mergeCell ref="A29:M29"/>
    <mergeCell ref="A31:F31"/>
    <mergeCell ref="A32:I34"/>
    <mergeCell ref="A25:A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topLeftCell="A10" zoomScale="80" zoomScaleNormal="100" zoomScaleSheetLayoutView="120" zoomScalePageLayoutView="80" workbookViewId="0">
      <selection activeCell="A40" sqref="A40:J43"/>
    </sheetView>
  </sheetViews>
  <sheetFormatPr baseColWidth="10" defaultColWidth="9.1640625" defaultRowHeight="15" x14ac:dyDescent="0.2"/>
  <cols>
    <col min="1" max="1" width="9.1640625" customWidth="1"/>
    <col min="2" max="2" width="17.33203125" bestFit="1" customWidth="1"/>
    <col min="3" max="3" width="10" customWidth="1"/>
    <col min="5" max="5" width="7.5" customWidth="1"/>
    <col min="6" max="6" width="10.83203125" customWidth="1"/>
    <col min="7" max="7" width="4.6640625" customWidth="1"/>
    <col min="8" max="8" width="15.5" customWidth="1"/>
    <col min="9" max="9" width="6.83203125" customWidth="1"/>
    <col min="10" max="10" width="6.5" customWidth="1"/>
    <col min="20" max="20" width="8.5" customWidth="1"/>
    <col min="21" max="21" width="7.33203125" customWidth="1"/>
    <col min="31" max="31" width="7.5" customWidth="1"/>
    <col min="32" max="32" width="6.1640625" customWidth="1"/>
    <col min="43" max="43" width="6.5" customWidth="1"/>
  </cols>
  <sheetData>
    <row r="1" spans="1:65" ht="17.25" customHeight="1" x14ac:dyDescent="0.2">
      <c r="K1" s="259" t="s">
        <v>260</v>
      </c>
      <c r="L1" s="259"/>
      <c r="M1" s="260"/>
      <c r="N1" s="260"/>
      <c r="O1" s="260"/>
      <c r="P1" s="260"/>
      <c r="Q1" s="260"/>
      <c r="R1" s="260"/>
      <c r="S1" s="260"/>
      <c r="T1" s="260"/>
      <c r="U1" s="260"/>
      <c r="V1" s="95" t="s">
        <v>251</v>
      </c>
      <c r="W1" s="95"/>
      <c r="X1" s="95"/>
      <c r="Y1" s="95"/>
      <c r="Z1" s="95"/>
      <c r="AA1" s="95"/>
      <c r="AB1" s="95"/>
      <c r="AC1" s="95"/>
      <c r="AD1" s="95"/>
      <c r="AE1" s="95"/>
      <c r="AF1" s="27"/>
      <c r="AG1" s="185" t="s">
        <v>50</v>
      </c>
      <c r="AH1" s="185"/>
      <c r="AI1" s="185"/>
      <c r="AJ1" s="185"/>
      <c r="AK1" s="185"/>
      <c r="AL1" s="185"/>
      <c r="AM1" s="185"/>
      <c r="AN1" s="185"/>
      <c r="AO1" s="185"/>
      <c r="AP1" s="185"/>
      <c r="AQ1" s="27"/>
      <c r="AR1" s="205" t="s">
        <v>311</v>
      </c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12" t="s">
        <v>295</v>
      </c>
      <c r="BD1" s="213"/>
      <c r="BE1" s="213"/>
      <c r="BF1" s="213"/>
      <c r="BG1" s="36"/>
      <c r="BH1" s="36"/>
      <c r="BI1" s="36"/>
      <c r="BJ1" s="36"/>
      <c r="BK1" s="36"/>
      <c r="BL1" s="36"/>
      <c r="BM1" s="40"/>
    </row>
    <row r="2" spans="1:65" ht="16.5" customHeight="1" x14ac:dyDescent="0.2">
      <c r="K2" s="259"/>
      <c r="L2" s="259"/>
      <c r="M2" s="260"/>
      <c r="N2" s="260"/>
      <c r="O2" s="260"/>
      <c r="P2" s="260"/>
      <c r="Q2" s="260"/>
      <c r="R2" s="260"/>
      <c r="S2" s="260"/>
      <c r="T2" s="260"/>
      <c r="U2" s="260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22" t="s">
        <v>51</v>
      </c>
      <c r="AH2" s="223"/>
      <c r="AI2" s="223"/>
      <c r="AJ2" s="223"/>
      <c r="AK2" s="223"/>
      <c r="AL2" s="200"/>
      <c r="AM2" s="199" t="s">
        <v>54</v>
      </c>
      <c r="AN2" s="200"/>
      <c r="AO2" s="199" t="s">
        <v>37</v>
      </c>
      <c r="AP2" s="223"/>
      <c r="AQ2" s="224"/>
      <c r="AR2" s="207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2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6" t="s">
        <v>36</v>
      </c>
      <c r="W3" s="217"/>
      <c r="X3" s="217"/>
      <c r="Y3" s="217"/>
      <c r="Z3" s="217"/>
      <c r="AA3" s="217"/>
      <c r="AB3" s="217"/>
      <c r="AC3" s="218"/>
      <c r="AD3" s="281" t="s">
        <v>37</v>
      </c>
      <c r="AE3" s="217"/>
      <c r="AF3" s="282"/>
      <c r="AG3" s="123"/>
      <c r="AH3" s="124"/>
      <c r="AI3" s="124"/>
      <c r="AJ3" s="124"/>
      <c r="AK3" s="124"/>
      <c r="AL3" s="202"/>
      <c r="AM3" s="201"/>
      <c r="AN3" s="202"/>
      <c r="AO3" s="201"/>
      <c r="AP3" s="124"/>
      <c r="AQ3" s="225"/>
      <c r="AR3" s="214" t="s">
        <v>20</v>
      </c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2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9"/>
      <c r="W4" s="220"/>
      <c r="X4" s="220"/>
      <c r="Y4" s="220"/>
      <c r="Z4" s="220"/>
      <c r="AA4" s="220"/>
      <c r="AB4" s="220"/>
      <c r="AC4" s="221"/>
      <c r="AD4" s="283"/>
      <c r="AE4" s="220"/>
      <c r="AF4" s="284"/>
      <c r="AG4" s="139" t="s">
        <v>299</v>
      </c>
      <c r="AH4" s="140"/>
      <c r="AI4" s="140"/>
      <c r="AJ4" s="140"/>
      <c r="AK4" s="140"/>
      <c r="AL4" s="141"/>
      <c r="AM4" s="203"/>
      <c r="AN4" s="204"/>
      <c r="AO4" s="190"/>
      <c r="AP4" s="191"/>
      <c r="AQ4" s="192"/>
      <c r="AR4" s="50"/>
      <c r="AS4" s="82" t="str">
        <f ca="1">IFERROR(VLOOKUP(1,INDIRECT(SUBSTITUTE($N$16," ","_")),2,FALSE),"")</f>
        <v># of premises with internet access as a result of project.</v>
      </c>
      <c r="AT4" s="83"/>
      <c r="AU4" s="83"/>
      <c r="AV4" s="83"/>
      <c r="AW4" s="83"/>
      <c r="AX4" s="83"/>
      <c r="AY4" s="83"/>
      <c r="AZ4" s="83"/>
      <c r="BA4" s="83"/>
      <c r="BB4" s="83"/>
      <c r="BC4" s="159" t="s">
        <v>73</v>
      </c>
      <c r="BD4" s="159"/>
      <c r="BE4" s="159"/>
      <c r="BF4" s="159"/>
      <c r="BG4" s="159"/>
      <c r="BH4" s="159"/>
      <c r="BI4" s="159"/>
      <c r="BJ4" s="159"/>
      <c r="BK4" s="159"/>
      <c r="BL4" s="159"/>
      <c r="BM4" s="184"/>
    </row>
    <row r="5" spans="1:65" ht="16.5" customHeight="1" x14ac:dyDescent="0.2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26" t="s">
        <v>38</v>
      </c>
      <c r="W5" s="227"/>
      <c r="X5" s="227"/>
      <c r="Y5" s="227"/>
      <c r="Z5" s="227"/>
      <c r="AA5" s="227"/>
      <c r="AB5" s="227"/>
      <c r="AC5" s="228"/>
      <c r="AD5" s="125"/>
      <c r="AE5" s="285"/>
      <c r="AF5" s="126"/>
      <c r="AG5" s="139" t="s">
        <v>52</v>
      </c>
      <c r="AH5" s="140"/>
      <c r="AI5" s="140"/>
      <c r="AJ5" s="140"/>
      <c r="AK5" s="140"/>
      <c r="AL5" s="141"/>
      <c r="AM5" s="203"/>
      <c r="AN5" s="204"/>
      <c r="AO5" s="190"/>
      <c r="AP5" s="191"/>
      <c r="AQ5" s="192"/>
      <c r="AR5" s="50"/>
      <c r="AS5" s="82" t="str">
        <f ca="1">IFERROR(VLOOKUP(2,INDIRECT(SUBSTITUTE($N$16," ","_")),2,FALSE),"")</f>
        <v># of premises with enhanced broadband service as a result of project.</v>
      </c>
      <c r="AT5" s="83"/>
      <c r="AU5" s="83"/>
      <c r="AV5" s="83"/>
      <c r="AW5" s="83"/>
      <c r="AX5" s="83"/>
      <c r="AY5" s="83"/>
      <c r="AZ5" s="83"/>
      <c r="BA5" s="83"/>
      <c r="BB5" s="83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84"/>
    </row>
    <row r="6" spans="1:65" ht="15" customHeight="1" x14ac:dyDescent="0.2">
      <c r="K6" s="267" t="s">
        <v>22</v>
      </c>
      <c r="L6" s="267"/>
      <c r="M6" s="267"/>
      <c r="N6" s="267"/>
      <c r="O6" s="261"/>
      <c r="P6" s="261"/>
      <c r="Q6" s="261"/>
      <c r="R6" s="261"/>
      <c r="S6" s="261"/>
      <c r="T6" s="261"/>
      <c r="U6" s="261"/>
      <c r="V6" s="229"/>
      <c r="W6" s="230"/>
      <c r="X6" s="230"/>
      <c r="Y6" s="230"/>
      <c r="Z6" s="230"/>
      <c r="AA6" s="230"/>
      <c r="AB6" s="230"/>
      <c r="AC6" s="231"/>
      <c r="AD6" s="98"/>
      <c r="AE6" s="99"/>
      <c r="AF6" s="100"/>
      <c r="AG6" s="133" t="s">
        <v>55</v>
      </c>
      <c r="AH6" s="134"/>
      <c r="AI6" s="134"/>
      <c r="AJ6" s="134"/>
      <c r="AK6" s="134"/>
      <c r="AL6" s="135"/>
      <c r="AM6" s="186"/>
      <c r="AN6" s="187"/>
      <c r="AO6" s="193"/>
      <c r="AP6" s="194"/>
      <c r="AQ6" s="195"/>
      <c r="AR6" s="50"/>
      <c r="AS6" s="82" t="str">
        <f ca="1">IFERROR(VLOOKUP(3,INDIRECT(SUBSTITUTE($N$16," ","_")),2,FALSE),"")</f>
        <v>Change in quality broadband service achieved.</v>
      </c>
      <c r="AT6" s="83"/>
      <c r="AU6" s="83"/>
      <c r="AV6" s="83"/>
      <c r="AW6" s="83"/>
      <c r="AX6" s="83"/>
      <c r="AY6" s="83"/>
      <c r="AZ6" s="83"/>
      <c r="BA6" s="83"/>
      <c r="BB6" s="83"/>
      <c r="BC6" s="159" t="s">
        <v>267</v>
      </c>
      <c r="BD6" s="159"/>
      <c r="BE6" s="159"/>
      <c r="BF6" s="159"/>
      <c r="BG6" s="159"/>
      <c r="BH6" s="159"/>
      <c r="BI6" s="159"/>
      <c r="BJ6" s="159"/>
      <c r="BK6" s="159"/>
      <c r="BL6" s="159"/>
      <c r="BM6" s="184"/>
    </row>
    <row r="7" spans="1:65" ht="15.75" customHeight="1" x14ac:dyDescent="0.2">
      <c r="K7" s="267" t="s">
        <v>23</v>
      </c>
      <c r="L7" s="267"/>
      <c r="M7" s="267"/>
      <c r="N7" s="86"/>
      <c r="O7" s="86"/>
      <c r="P7" s="86"/>
      <c r="Q7" s="86"/>
      <c r="R7" s="86"/>
      <c r="S7" s="86"/>
      <c r="T7" s="86"/>
      <c r="U7" s="86"/>
      <c r="V7" s="226" t="s">
        <v>39</v>
      </c>
      <c r="W7" s="227"/>
      <c r="X7" s="227"/>
      <c r="Y7" s="227"/>
      <c r="Z7" s="227"/>
      <c r="AA7" s="227"/>
      <c r="AB7" s="227"/>
      <c r="AC7" s="228"/>
      <c r="AD7" s="125"/>
      <c r="AE7" s="285"/>
      <c r="AF7" s="126"/>
      <c r="AG7" s="31" t="s">
        <v>58</v>
      </c>
      <c r="AH7" s="209"/>
      <c r="AI7" s="210"/>
      <c r="AJ7" s="210"/>
      <c r="AK7" s="210"/>
      <c r="AL7" s="211"/>
      <c r="AM7" s="188"/>
      <c r="AN7" s="189"/>
      <c r="AO7" s="196"/>
      <c r="AP7" s="197"/>
      <c r="AQ7" s="198"/>
      <c r="AR7" s="50"/>
      <c r="AS7" s="82" t="str">
        <f ca="1">IFERROR(VLOOKUP(4,INDIRECT(SUBSTITUTE($N$16," ","_")),2,FALSE),"")</f>
        <v/>
      </c>
      <c r="AT7" s="83"/>
      <c r="AU7" s="83"/>
      <c r="AV7" s="83"/>
      <c r="AW7" s="83"/>
      <c r="AX7" s="83"/>
      <c r="AY7" s="83"/>
      <c r="AZ7" s="83"/>
      <c r="BA7" s="83"/>
      <c r="BB7" s="83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84"/>
    </row>
    <row r="8" spans="1:65" ht="15" customHeight="1" x14ac:dyDescent="0.2">
      <c r="K8" s="267" t="s">
        <v>24</v>
      </c>
      <c r="L8" s="267"/>
      <c r="M8" s="86"/>
      <c r="N8" s="86"/>
      <c r="O8" s="86"/>
      <c r="P8" s="86"/>
      <c r="Q8" s="268"/>
      <c r="R8" s="269"/>
      <c r="S8" s="262"/>
      <c r="T8" s="262"/>
      <c r="U8" s="262"/>
      <c r="V8" s="230"/>
      <c r="W8" s="230"/>
      <c r="X8" s="230"/>
      <c r="Y8" s="230"/>
      <c r="Z8" s="230"/>
      <c r="AA8" s="230"/>
      <c r="AB8" s="230"/>
      <c r="AC8" s="231"/>
      <c r="AD8" s="98"/>
      <c r="AE8" s="99"/>
      <c r="AF8" s="100"/>
      <c r="AG8" s="133" t="s">
        <v>56</v>
      </c>
      <c r="AH8" s="134"/>
      <c r="AI8" s="134"/>
      <c r="AJ8" s="134"/>
      <c r="AK8" s="134"/>
      <c r="AL8" s="135"/>
      <c r="AM8" s="186"/>
      <c r="AN8" s="187"/>
      <c r="AO8" s="193"/>
      <c r="AP8" s="194"/>
      <c r="AQ8" s="195"/>
      <c r="AR8" s="50"/>
      <c r="AS8" s="82" t="str">
        <f ca="1">IFERROR(VLOOKUP(5,INDIRECT(SUBSTITUTE($N$16," ","_")),2,FALSE),"")</f>
        <v/>
      </c>
      <c r="AT8" s="83"/>
      <c r="AU8" s="83"/>
      <c r="AV8" s="83"/>
      <c r="AW8" s="83"/>
      <c r="AX8" s="83"/>
      <c r="AY8" s="83"/>
      <c r="AZ8" s="83"/>
      <c r="BA8" s="83"/>
      <c r="BB8" s="83"/>
      <c r="BC8" s="159" t="s">
        <v>327</v>
      </c>
      <c r="BD8" s="159"/>
      <c r="BE8" s="159"/>
      <c r="BF8" s="159"/>
      <c r="BG8" s="159"/>
      <c r="BH8" s="159"/>
      <c r="BI8" s="159"/>
      <c r="BJ8" s="159"/>
      <c r="BK8" s="159"/>
      <c r="BL8" s="159"/>
      <c r="BM8" s="184"/>
    </row>
    <row r="9" spans="1:65" ht="15.75" customHeight="1" x14ac:dyDescent="0.2">
      <c r="K9" s="84" t="s">
        <v>25</v>
      </c>
      <c r="L9" s="85"/>
      <c r="M9" s="86"/>
      <c r="N9" s="86"/>
      <c r="O9" s="86"/>
      <c r="P9" s="86"/>
      <c r="Q9" s="64"/>
      <c r="R9" s="64"/>
      <c r="S9" s="65"/>
      <c r="T9" s="65"/>
      <c r="U9" s="65"/>
      <c r="V9" s="227" t="s">
        <v>40</v>
      </c>
      <c r="W9" s="227"/>
      <c r="X9" s="227"/>
      <c r="Y9" s="227"/>
      <c r="Z9" s="227"/>
      <c r="AA9" s="227"/>
      <c r="AB9" s="227"/>
      <c r="AC9" s="228"/>
      <c r="AD9" s="125"/>
      <c r="AE9" s="285"/>
      <c r="AF9" s="126"/>
      <c r="AG9" s="31" t="s">
        <v>58</v>
      </c>
      <c r="AH9" s="209"/>
      <c r="AI9" s="210"/>
      <c r="AJ9" s="210"/>
      <c r="AK9" s="210"/>
      <c r="AL9" s="211"/>
      <c r="AM9" s="188"/>
      <c r="AN9" s="189"/>
      <c r="AO9" s="196"/>
      <c r="AP9" s="197"/>
      <c r="AQ9" s="198"/>
      <c r="AR9" s="50"/>
      <c r="AS9" s="82" t="str">
        <f ca="1">IFERROR(VLOOKUP(6,INDIRECT(SUBSTITUTE($N$16," ","_")),2,FALSE),"")</f>
        <v/>
      </c>
      <c r="AT9" s="83"/>
      <c r="AU9" s="83"/>
      <c r="AV9" s="83"/>
      <c r="AW9" s="83"/>
      <c r="AX9" s="83"/>
      <c r="AY9" s="83"/>
      <c r="AZ9" s="83"/>
      <c r="BA9" s="83"/>
      <c r="BB9" s="83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84"/>
    </row>
    <row r="10" spans="1:65" ht="15" customHeight="1" x14ac:dyDescent="0.2">
      <c r="K10" s="267" t="s">
        <v>26</v>
      </c>
      <c r="L10" s="267"/>
      <c r="M10" s="270"/>
      <c r="N10" s="271"/>
      <c r="O10" s="271"/>
      <c r="P10" s="271"/>
      <c r="Q10" s="272"/>
      <c r="R10" s="272"/>
      <c r="S10" s="263"/>
      <c r="T10" s="263"/>
      <c r="U10" s="263"/>
      <c r="V10" s="229"/>
      <c r="W10" s="230"/>
      <c r="X10" s="230"/>
      <c r="Y10" s="230"/>
      <c r="Z10" s="230"/>
      <c r="AA10" s="230"/>
      <c r="AB10" s="230"/>
      <c r="AC10" s="231"/>
      <c r="AD10" s="98"/>
      <c r="AE10" s="99"/>
      <c r="AF10" s="100"/>
      <c r="AG10" s="133" t="s">
        <v>57</v>
      </c>
      <c r="AH10" s="134"/>
      <c r="AI10" s="134"/>
      <c r="AJ10" s="134"/>
      <c r="AK10" s="134"/>
      <c r="AL10" s="135"/>
      <c r="AM10" s="186"/>
      <c r="AN10" s="187"/>
      <c r="AO10" s="193"/>
      <c r="AP10" s="194"/>
      <c r="AQ10" s="195"/>
      <c r="AR10" s="50"/>
      <c r="AS10" s="82" t="str">
        <f ca="1">IFERROR(VLOOKUP(7,INDIRECT(SUBSTITUTE($N$16," ","_")),2,FALSE),"")</f>
        <v/>
      </c>
      <c r="AT10" s="83"/>
      <c r="AU10" s="83"/>
      <c r="AV10" s="83"/>
      <c r="AW10" s="83"/>
      <c r="AX10" s="83"/>
      <c r="AY10" s="83"/>
      <c r="AZ10" s="83"/>
      <c r="BA10" s="83"/>
      <c r="BB10" s="83"/>
      <c r="BC10" s="159" t="s">
        <v>72</v>
      </c>
      <c r="BD10" s="159"/>
      <c r="BE10" s="159"/>
      <c r="BF10" s="159"/>
      <c r="BG10" s="159"/>
      <c r="BH10" s="159"/>
      <c r="BI10" s="159"/>
      <c r="BJ10" s="159"/>
      <c r="BK10" s="159"/>
      <c r="BL10" s="159"/>
      <c r="BM10" s="184"/>
    </row>
    <row r="11" spans="1:65" ht="15.75" customHeight="1" x14ac:dyDescent="0.2">
      <c r="K11" s="267" t="s">
        <v>27</v>
      </c>
      <c r="L11" s="267"/>
      <c r="M11" s="203"/>
      <c r="N11" s="275"/>
      <c r="O11" s="275"/>
      <c r="P11" s="275"/>
      <c r="Q11" s="204"/>
      <c r="V11" s="104" t="s">
        <v>44</v>
      </c>
      <c r="W11" s="105"/>
      <c r="X11" s="106"/>
      <c r="Y11" s="244"/>
      <c r="Z11" s="245"/>
      <c r="AA11" s="245"/>
      <c r="AB11" s="245"/>
      <c r="AC11" s="246"/>
      <c r="AD11" s="125"/>
      <c r="AE11" s="285"/>
      <c r="AF11" s="126"/>
      <c r="AG11" s="31" t="s">
        <v>58</v>
      </c>
      <c r="AH11" s="209"/>
      <c r="AI11" s="210"/>
      <c r="AJ11" s="210"/>
      <c r="AK11" s="210"/>
      <c r="AL11" s="211"/>
      <c r="AM11" s="188"/>
      <c r="AN11" s="189"/>
      <c r="AO11" s="196"/>
      <c r="AP11" s="197"/>
      <c r="AQ11" s="198"/>
      <c r="AR11" s="50"/>
      <c r="AS11" s="82" t="str">
        <f ca="1">IFERROR(VLOOKUP(8,INDIRECT(SUBSTITUTE($N$16," ","_")),2,FALSE),"")</f>
        <v/>
      </c>
      <c r="AT11" s="83"/>
      <c r="AU11" s="83"/>
      <c r="AV11" s="83"/>
      <c r="AW11" s="83"/>
      <c r="AX11" s="83"/>
      <c r="AY11" s="83"/>
      <c r="AZ11" s="83"/>
      <c r="BA11" s="83"/>
      <c r="BB11" s="83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84"/>
    </row>
    <row r="12" spans="1:65" ht="15" customHeight="1" x14ac:dyDescent="0.2">
      <c r="A12" s="256" t="s">
        <v>297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67" t="s">
        <v>28</v>
      </c>
      <c r="L12" s="267"/>
      <c r="M12" s="203"/>
      <c r="N12" s="275"/>
      <c r="O12" s="275"/>
      <c r="P12" s="275"/>
      <c r="Q12" s="204"/>
      <c r="V12" s="241"/>
      <c r="W12" s="242"/>
      <c r="X12" s="243"/>
      <c r="Y12" s="247"/>
      <c r="Z12" s="248"/>
      <c r="AA12" s="248"/>
      <c r="AB12" s="248"/>
      <c r="AC12" s="249"/>
      <c r="AD12" s="98"/>
      <c r="AE12" s="99"/>
      <c r="AF12" s="100"/>
      <c r="AG12" s="299" t="s">
        <v>53</v>
      </c>
      <c r="AH12" s="300"/>
      <c r="AI12" s="300"/>
      <c r="AJ12" s="300"/>
      <c r="AK12" s="300"/>
      <c r="AL12" s="300"/>
      <c r="AM12" s="300"/>
      <c r="AN12" s="301"/>
      <c r="AO12" s="232">
        <f>SUM(AO4:AQ11)</f>
        <v>0</v>
      </c>
      <c r="AP12" s="233"/>
      <c r="AQ12" s="234"/>
      <c r="AR12" s="50"/>
      <c r="AS12" s="82" t="str">
        <f ca="1">IFERROR(VLOOKUP(9,INDIRECT(SUBSTITUTE($N$16," ","_")),2,FALSE),"")</f>
        <v/>
      </c>
      <c r="AT12" s="83"/>
      <c r="AU12" s="83"/>
      <c r="AV12" s="83"/>
      <c r="AW12" s="83"/>
      <c r="AX12" s="83"/>
      <c r="AY12" s="83"/>
      <c r="AZ12" s="83"/>
      <c r="BA12" s="83"/>
      <c r="BB12" s="83"/>
      <c r="BC12" s="159" t="s">
        <v>255</v>
      </c>
      <c r="BD12" s="159"/>
      <c r="BE12" s="159"/>
      <c r="BF12" s="159"/>
      <c r="BG12" s="159"/>
      <c r="BH12" s="159"/>
      <c r="BI12" s="159"/>
      <c r="BJ12" s="159"/>
      <c r="BK12" s="159"/>
      <c r="BL12" s="159"/>
      <c r="BM12" s="184"/>
    </row>
    <row r="13" spans="1:65" ht="1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7"/>
      <c r="L13" s="27"/>
      <c r="M13" s="27"/>
      <c r="N13" s="27"/>
      <c r="O13" s="27"/>
      <c r="P13" s="27"/>
      <c r="Q13" s="27"/>
      <c r="V13" s="104" t="s">
        <v>45</v>
      </c>
      <c r="W13" s="105"/>
      <c r="X13" s="106"/>
      <c r="Y13" s="244"/>
      <c r="Z13" s="245"/>
      <c r="AA13" s="245"/>
      <c r="AB13" s="245"/>
      <c r="AC13" s="246"/>
      <c r="AD13" s="125"/>
      <c r="AE13" s="285"/>
      <c r="AF13" s="126"/>
      <c r="AG13" s="302"/>
      <c r="AH13" s="303"/>
      <c r="AI13" s="303"/>
      <c r="AJ13" s="303"/>
      <c r="AK13" s="303"/>
      <c r="AL13" s="303"/>
      <c r="AM13" s="303"/>
      <c r="AN13" s="304"/>
      <c r="AO13" s="235"/>
      <c r="AP13" s="236"/>
      <c r="AQ13" s="237"/>
      <c r="AR13" s="50"/>
      <c r="AS13" s="82" t="str">
        <f ca="1">IFERROR(VLOOKUP(10,INDIRECT(SUBSTITUTE($N$16," ","_")),2,FALSE),"")</f>
        <v/>
      </c>
      <c r="AT13" s="83"/>
      <c r="AU13" s="83"/>
      <c r="AV13" s="83"/>
      <c r="AW13" s="83"/>
      <c r="AX13" s="83"/>
      <c r="AY13" s="83"/>
      <c r="AZ13" s="83"/>
      <c r="BA13" s="83"/>
      <c r="BB13" s="83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84"/>
    </row>
    <row r="14" spans="1:65" ht="15" customHeight="1" x14ac:dyDescent="0.2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241"/>
      <c r="W14" s="242"/>
      <c r="X14" s="243"/>
      <c r="Y14" s="247"/>
      <c r="Z14" s="248"/>
      <c r="AA14" s="248"/>
      <c r="AB14" s="248"/>
      <c r="AC14" s="249"/>
      <c r="AD14" s="98"/>
      <c r="AE14" s="99"/>
      <c r="AF14" s="100"/>
      <c r="AG14" s="297" t="s">
        <v>59</v>
      </c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50"/>
      <c r="AS14" s="82" t="str">
        <f ca="1">IFERROR(VLOOKUP(11,INDIRECT(SUBSTITUTE($N$16," ","_")),2,FALSE),"")</f>
        <v/>
      </c>
      <c r="AT14" s="83"/>
      <c r="AU14" s="83"/>
      <c r="AV14" s="83"/>
      <c r="AW14" s="83"/>
      <c r="AX14" s="83"/>
      <c r="AY14" s="83"/>
      <c r="AZ14" s="83"/>
      <c r="BA14" s="83"/>
      <c r="BB14" s="83"/>
      <c r="BC14" s="160" t="s">
        <v>74</v>
      </c>
      <c r="BD14" s="161"/>
      <c r="BE14" s="161"/>
      <c r="BF14" s="161"/>
      <c r="BG14" s="161"/>
      <c r="BH14" s="161"/>
      <c r="BI14" s="161"/>
      <c r="BJ14" s="161"/>
      <c r="BK14" s="161"/>
      <c r="BL14" s="162"/>
      <c r="BM14" s="182"/>
    </row>
    <row r="15" spans="1:65" ht="15" customHeight="1" x14ac:dyDescent="0.2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04" t="s">
        <v>46</v>
      </c>
      <c r="W15" s="105"/>
      <c r="X15" s="106"/>
      <c r="Y15" s="244"/>
      <c r="Z15" s="245"/>
      <c r="AA15" s="245"/>
      <c r="AB15" s="245"/>
      <c r="AC15" s="246"/>
      <c r="AD15" s="125"/>
      <c r="AE15" s="285"/>
      <c r="AF15" s="126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50"/>
      <c r="AS15" s="82" t="str">
        <f ca="1">IFERROR(VLOOKUP(12,INDIRECT(SUBSTITUTE($N$16," ","_")),2,FALSE),"")</f>
        <v/>
      </c>
      <c r="AT15" s="83"/>
      <c r="AU15" s="83"/>
      <c r="AV15" s="83"/>
      <c r="AW15" s="83"/>
      <c r="AX15" s="83"/>
      <c r="AY15" s="83"/>
      <c r="AZ15" s="83"/>
      <c r="BA15" s="83"/>
      <c r="BB15" s="83"/>
      <c r="BC15" s="163"/>
      <c r="BD15" s="164"/>
      <c r="BE15" s="164"/>
      <c r="BF15" s="164"/>
      <c r="BG15" s="164"/>
      <c r="BH15" s="164"/>
      <c r="BI15" s="164"/>
      <c r="BJ15" s="164"/>
      <c r="BK15" s="164"/>
      <c r="BL15" s="165"/>
      <c r="BM15" s="183"/>
    </row>
    <row r="16" spans="1:65" ht="15" customHeight="1" thickBot="1" x14ac:dyDescent="0.25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9" t="s">
        <v>30</v>
      </c>
      <c r="L16" s="259"/>
      <c r="M16" s="259"/>
      <c r="N16" s="260" t="s">
        <v>7</v>
      </c>
      <c r="O16" s="260"/>
      <c r="P16" s="260"/>
      <c r="Q16" s="260"/>
      <c r="R16" s="260"/>
      <c r="S16" s="260"/>
      <c r="T16" s="260"/>
      <c r="U16" s="27"/>
      <c r="V16" s="238"/>
      <c r="W16" s="239"/>
      <c r="X16" s="240"/>
      <c r="Y16" s="250"/>
      <c r="Z16" s="251"/>
      <c r="AA16" s="251"/>
      <c r="AB16" s="251"/>
      <c r="AC16" s="252"/>
      <c r="AD16" s="289"/>
      <c r="AE16" s="290"/>
      <c r="AF16" s="291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82" t="str">
        <f ca="1">IFERROR(VLOOKUP(13,INDIRECT(SUBSTITUTE($N$16," ","_")),2,FALSE),"")</f>
        <v/>
      </c>
      <c r="AT16" s="83"/>
      <c r="AU16" s="83"/>
      <c r="AV16" s="83"/>
      <c r="AW16" s="83"/>
      <c r="AX16" s="83"/>
      <c r="AY16" s="83"/>
      <c r="AZ16" s="83"/>
      <c r="BA16" s="83"/>
      <c r="BB16" s="83"/>
      <c r="BC16" s="166" t="s">
        <v>268</v>
      </c>
      <c r="BD16" s="167"/>
      <c r="BE16" s="167"/>
      <c r="BF16" s="167"/>
      <c r="BG16" s="167"/>
      <c r="BH16" s="167"/>
      <c r="BI16" s="167"/>
      <c r="BJ16" s="167"/>
      <c r="BK16" s="167"/>
      <c r="BL16" s="168"/>
      <c r="BM16" s="182"/>
    </row>
    <row r="17" spans="1:65" ht="15" customHeight="1" x14ac:dyDescent="0.2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9"/>
      <c r="L17" s="259"/>
      <c r="M17" s="259"/>
      <c r="N17" s="260"/>
      <c r="O17" s="260"/>
      <c r="P17" s="260"/>
      <c r="Q17" s="260"/>
      <c r="R17" s="260"/>
      <c r="S17" s="260"/>
      <c r="T17" s="260"/>
      <c r="U17" s="27"/>
      <c r="V17" s="253" t="s">
        <v>41</v>
      </c>
      <c r="W17" s="254"/>
      <c r="X17" s="254"/>
      <c r="Y17" s="254"/>
      <c r="Z17" s="254"/>
      <c r="AA17" s="254"/>
      <c r="AB17" s="254"/>
      <c r="AC17" s="255"/>
      <c r="AD17" s="292">
        <f>SUM(AD5:AF16)</f>
        <v>0</v>
      </c>
      <c r="AE17" s="293">
        <f>SUM(AG8:AG19)</f>
        <v>0</v>
      </c>
      <c r="AF17" s="294">
        <f>SUM(AG8:AH19)</f>
        <v>0</v>
      </c>
      <c r="AG17" s="305" t="s">
        <v>60</v>
      </c>
      <c r="AH17" s="305"/>
      <c r="AI17" s="305"/>
      <c r="AJ17" s="27"/>
      <c r="AK17" s="27"/>
      <c r="AL17" s="27"/>
      <c r="AM17" s="27"/>
      <c r="AN17" s="27"/>
      <c r="AO17" s="27"/>
      <c r="AP17" s="27"/>
      <c r="AQ17" s="27"/>
      <c r="AR17" s="50"/>
      <c r="AS17" s="82" t="str">
        <f ca="1">IFERROR(VLOOKUP(14,INDIRECT(SUBSTITUTE($N$16," ","_")),2,FALSE),"")</f>
        <v/>
      </c>
      <c r="AT17" s="83"/>
      <c r="AU17" s="83"/>
      <c r="AV17" s="83"/>
      <c r="AW17" s="83"/>
      <c r="AX17" s="83"/>
      <c r="AY17" s="83"/>
      <c r="AZ17" s="83"/>
      <c r="BA17" s="83"/>
      <c r="BB17" s="83"/>
      <c r="BC17" s="169"/>
      <c r="BD17" s="170"/>
      <c r="BE17" s="170"/>
      <c r="BF17" s="170"/>
      <c r="BG17" s="170"/>
      <c r="BH17" s="170"/>
      <c r="BI17" s="170"/>
      <c r="BJ17" s="170"/>
      <c r="BK17" s="170"/>
      <c r="BL17" s="171"/>
      <c r="BM17" s="183"/>
    </row>
    <row r="18" spans="1:65" ht="15" customHeight="1" x14ac:dyDescent="0.2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41"/>
      <c r="W18" s="242"/>
      <c r="X18" s="242"/>
      <c r="Y18" s="242"/>
      <c r="Z18" s="242"/>
      <c r="AA18" s="242"/>
      <c r="AB18" s="242"/>
      <c r="AC18" s="243"/>
      <c r="AD18" s="112">
        <f>SUM(AD6:AF17)</f>
        <v>0</v>
      </c>
      <c r="AE18" s="113">
        <f>SUM(AG9:AG20)</f>
        <v>0</v>
      </c>
      <c r="AF18" s="114">
        <f>SUM(AG9:AH20)</f>
        <v>0</v>
      </c>
      <c r="AG18" s="121" t="s">
        <v>61</v>
      </c>
      <c r="AH18" s="122"/>
      <c r="AI18" s="122"/>
      <c r="AJ18" s="122"/>
      <c r="AK18" s="122"/>
      <c r="AL18" s="199" t="s">
        <v>62</v>
      </c>
      <c r="AM18" s="223"/>
      <c r="AN18" s="200"/>
      <c r="AO18" s="199" t="s">
        <v>63</v>
      </c>
      <c r="AP18" s="223"/>
      <c r="AQ18" s="224"/>
      <c r="AR18" s="50"/>
      <c r="AS18" s="82" t="str">
        <f ca="1">IFERROR(VLOOKUP(15,INDIRECT(SUBSTITUTE($N$16," ","_")),2,FALSE),"")</f>
        <v/>
      </c>
      <c r="AT18" s="83"/>
      <c r="AU18" s="83"/>
      <c r="AV18" s="83"/>
      <c r="AW18" s="83"/>
      <c r="AX18" s="83"/>
      <c r="AY18" s="83"/>
      <c r="AZ18" s="83"/>
      <c r="BA18" s="83"/>
      <c r="BB18" s="83"/>
      <c r="BC18" s="166" t="s">
        <v>75</v>
      </c>
      <c r="BD18" s="167"/>
      <c r="BE18" s="167"/>
      <c r="BF18" s="167"/>
      <c r="BG18" s="167"/>
      <c r="BH18" s="167"/>
      <c r="BI18" s="167"/>
      <c r="BJ18" s="167"/>
      <c r="BK18" s="167"/>
      <c r="BL18" s="168"/>
      <c r="BM18" s="182"/>
    </row>
    <row r="19" spans="1:65" ht="15" customHeight="1" x14ac:dyDescent="0.2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04" t="s">
        <v>42</v>
      </c>
      <c r="W19" s="105"/>
      <c r="X19" s="105"/>
      <c r="Y19" s="105"/>
      <c r="Z19" s="105"/>
      <c r="AA19" s="105"/>
      <c r="AB19" s="105"/>
      <c r="AC19" s="106"/>
      <c r="AD19" s="87">
        <f t="shared" ref="AD19:AF20" si="0">AD17*15%</f>
        <v>0</v>
      </c>
      <c r="AE19" s="88">
        <f t="shared" si="0"/>
        <v>0</v>
      </c>
      <c r="AF19" s="89">
        <f t="shared" si="0"/>
        <v>0</v>
      </c>
      <c r="AG19" s="123"/>
      <c r="AH19" s="124"/>
      <c r="AI19" s="124"/>
      <c r="AJ19" s="124"/>
      <c r="AK19" s="124"/>
      <c r="AL19" s="201"/>
      <c r="AM19" s="124"/>
      <c r="AN19" s="202"/>
      <c r="AO19" s="201"/>
      <c r="AP19" s="124"/>
      <c r="AQ19" s="225"/>
      <c r="AR19" s="50"/>
      <c r="AS19" s="82" t="str">
        <f ca="1">IFERROR(VLOOKUP(16,INDIRECT(SUBSTITUTE($N$16," ","_")),2,FALSE),"")</f>
        <v/>
      </c>
      <c r="AT19" s="83"/>
      <c r="AU19" s="83"/>
      <c r="AV19" s="83"/>
      <c r="AW19" s="83"/>
      <c r="AX19" s="83"/>
      <c r="AY19" s="83"/>
      <c r="AZ19" s="83"/>
      <c r="BA19" s="83"/>
      <c r="BB19" s="83"/>
      <c r="BC19" s="169"/>
      <c r="BD19" s="170"/>
      <c r="BE19" s="170"/>
      <c r="BF19" s="170"/>
      <c r="BG19" s="170"/>
      <c r="BH19" s="170"/>
      <c r="BI19" s="170"/>
      <c r="BJ19" s="170"/>
      <c r="BK19" s="170"/>
      <c r="BL19" s="171"/>
      <c r="BM19" s="183"/>
    </row>
    <row r="20" spans="1:65" ht="15" customHeight="1" x14ac:dyDescent="0.2">
      <c r="A20" s="257"/>
      <c r="B20" s="257"/>
      <c r="C20" s="257"/>
      <c r="D20" s="257"/>
      <c r="E20" s="257"/>
      <c r="F20" s="257"/>
      <c r="G20" s="257"/>
      <c r="H20" s="257"/>
      <c r="I20" s="257"/>
      <c r="J20" s="25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41"/>
      <c r="W20" s="242"/>
      <c r="X20" s="242"/>
      <c r="Y20" s="242"/>
      <c r="Z20" s="242"/>
      <c r="AA20" s="242"/>
      <c r="AB20" s="242"/>
      <c r="AC20" s="243"/>
      <c r="AD20" s="112">
        <f t="shared" si="0"/>
        <v>0</v>
      </c>
      <c r="AE20" s="113">
        <f t="shared" si="0"/>
        <v>0</v>
      </c>
      <c r="AF20" s="114">
        <f t="shared" si="0"/>
        <v>0</v>
      </c>
      <c r="AG20" s="139" t="s">
        <v>64</v>
      </c>
      <c r="AH20" s="140"/>
      <c r="AI20" s="140"/>
      <c r="AJ20" s="140"/>
      <c r="AK20" s="141"/>
      <c r="AL20" s="101"/>
      <c r="AM20" s="102"/>
      <c r="AN20" s="103"/>
      <c r="AO20" s="101"/>
      <c r="AP20" s="102"/>
      <c r="AQ20" s="103"/>
      <c r="AR20" s="50"/>
      <c r="AS20" s="82" t="str">
        <f ca="1">IFERROR(VLOOKUP(17,INDIRECT(SUBSTITUTE($N$16," ","_")),2,FALSE),"")</f>
        <v/>
      </c>
      <c r="AT20" s="83"/>
      <c r="AU20" s="83"/>
      <c r="AV20" s="83"/>
      <c r="AW20" s="83"/>
      <c r="AX20" s="83"/>
      <c r="AY20" s="83"/>
      <c r="AZ20" s="83"/>
      <c r="BA20" s="83"/>
      <c r="BB20" s="83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143" t="s">
        <v>250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04" t="s">
        <v>249</v>
      </c>
      <c r="W21" s="105"/>
      <c r="X21" s="105"/>
      <c r="Y21" s="106"/>
      <c r="Z21" s="87">
        <f>AD17*5%</f>
        <v>0</v>
      </c>
      <c r="AA21" s="88"/>
      <c r="AB21" s="88"/>
      <c r="AC21" s="89"/>
      <c r="AD21" s="87">
        <f>AD19-Z21</f>
        <v>0</v>
      </c>
      <c r="AE21" s="88">
        <f>AE19+AB21</f>
        <v>0</v>
      </c>
      <c r="AF21" s="89">
        <f>AF19+AC21</f>
        <v>0</v>
      </c>
      <c r="AG21" s="139" t="s">
        <v>65</v>
      </c>
      <c r="AH21" s="140"/>
      <c r="AI21" s="140"/>
      <c r="AJ21" s="140"/>
      <c r="AK21" s="141"/>
      <c r="AL21" s="101"/>
      <c r="AM21" s="102"/>
      <c r="AN21" s="103"/>
      <c r="AO21" s="101"/>
      <c r="AP21" s="102"/>
      <c r="AQ21" s="103"/>
      <c r="AR21" s="50"/>
      <c r="AS21" s="82" t="str">
        <f ca="1">IFERROR(VLOOKUP(18,INDIRECT(SUBSTITUTE($N$16," ","_")),2,FALSE),"")</f>
        <v/>
      </c>
      <c r="AT21" s="83"/>
      <c r="AU21" s="83"/>
      <c r="AV21" s="83"/>
      <c r="AW21" s="83"/>
      <c r="AX21" s="83"/>
      <c r="AY21" s="83"/>
      <c r="AZ21" s="83"/>
      <c r="BA21" s="83"/>
      <c r="BB21" s="83"/>
      <c r="BC21" s="57"/>
      <c r="BM21" s="59"/>
    </row>
    <row r="22" spans="1:65" ht="15.75" customHeight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107"/>
      <c r="W22" s="108"/>
      <c r="X22" s="108"/>
      <c r="Y22" s="109"/>
      <c r="Z22" s="90"/>
      <c r="AA22" s="91"/>
      <c r="AB22" s="91"/>
      <c r="AC22" s="92"/>
      <c r="AD22" s="90">
        <f>AD20+AA22</f>
        <v>0</v>
      </c>
      <c r="AE22" s="91">
        <f>AE20+AB22</f>
        <v>0</v>
      </c>
      <c r="AF22" s="92">
        <f>AF20+AC22</f>
        <v>0</v>
      </c>
      <c r="AG22" s="139" t="s">
        <v>66</v>
      </c>
      <c r="AH22" s="140"/>
      <c r="AI22" s="140"/>
      <c r="AJ22" s="140"/>
      <c r="AK22" s="141"/>
      <c r="AL22" s="101"/>
      <c r="AM22" s="102"/>
      <c r="AN22" s="103"/>
      <c r="AO22" s="101"/>
      <c r="AP22" s="102"/>
      <c r="AQ22" s="103"/>
      <c r="AR22" s="50"/>
      <c r="AS22" s="82" t="str">
        <f ca="1">IFERROR(VLOOKUP(19,INDIRECT(SUBSTITUTE($N$16," ","_")),2,FALSE),"")</f>
        <v/>
      </c>
      <c r="AT22" s="83"/>
      <c r="AU22" s="83"/>
      <c r="AV22" s="83"/>
      <c r="AW22" s="83"/>
      <c r="AX22" s="83"/>
      <c r="AY22" s="83"/>
      <c r="AZ22" s="83"/>
      <c r="BA22" s="83"/>
      <c r="BB22" s="83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142" t="s">
        <v>43</v>
      </c>
      <c r="W23" s="142"/>
      <c r="X23" s="142"/>
      <c r="Y23" s="142"/>
      <c r="Z23" s="142"/>
      <c r="AA23" s="142"/>
      <c r="AB23" s="142"/>
      <c r="AC23" s="142"/>
      <c r="AD23" s="93">
        <f t="shared" ref="AD23:AF24" si="1">AD17+AD21</f>
        <v>0</v>
      </c>
      <c r="AE23" s="93">
        <f t="shared" si="1"/>
        <v>0</v>
      </c>
      <c r="AF23" s="93">
        <f t="shared" si="1"/>
        <v>0</v>
      </c>
      <c r="AG23" s="133" t="s">
        <v>68</v>
      </c>
      <c r="AH23" s="134"/>
      <c r="AI23" s="134"/>
      <c r="AJ23" s="134"/>
      <c r="AK23" s="135"/>
      <c r="AL23" s="115"/>
      <c r="AM23" s="116"/>
      <c r="AN23" s="117"/>
      <c r="AO23" s="115"/>
      <c r="AP23" s="116"/>
      <c r="AQ23" s="117"/>
      <c r="AR23" s="50"/>
      <c r="AS23" s="82" t="str">
        <f ca="1">IFERROR(VLOOKUP(20,INDIRECT(SUBSTITUTE($N$16," ","_")),2,FALSE),"")</f>
        <v/>
      </c>
      <c r="AT23" s="83"/>
      <c r="AU23" s="83"/>
      <c r="AV23" s="83"/>
      <c r="AW23" s="83"/>
      <c r="AX23" s="83"/>
      <c r="AY23" s="83"/>
      <c r="AZ23" s="83"/>
      <c r="BA23" s="83"/>
      <c r="BB23" s="83"/>
      <c r="BC23" s="57"/>
      <c r="BM23" s="59"/>
    </row>
    <row r="24" spans="1:65" ht="16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143"/>
      <c r="W24" s="143"/>
      <c r="X24" s="143"/>
      <c r="Y24" s="143"/>
      <c r="Z24" s="143"/>
      <c r="AA24" s="143"/>
      <c r="AB24" s="143"/>
      <c r="AC24" s="143"/>
      <c r="AD24" s="94">
        <f t="shared" si="1"/>
        <v>0</v>
      </c>
      <c r="AE24" s="94">
        <f t="shared" si="1"/>
        <v>0</v>
      </c>
      <c r="AF24" s="94">
        <f t="shared" si="1"/>
        <v>0</v>
      </c>
      <c r="AG24" s="31" t="s">
        <v>58</v>
      </c>
      <c r="AH24" s="136"/>
      <c r="AI24" s="137"/>
      <c r="AJ24" s="137"/>
      <c r="AK24" s="138"/>
      <c r="AL24" s="118"/>
      <c r="AM24" s="119"/>
      <c r="AN24" s="120"/>
      <c r="AO24" s="118"/>
      <c r="AP24" s="119"/>
      <c r="AQ24" s="120"/>
      <c r="AR24" s="50"/>
      <c r="AS24" s="82" t="str">
        <f ca="1">IFERROR(VLOOKUP(21,INDIRECT(SUBSTITUTE($N$16," ","_")),2,FALSE),"")</f>
        <v/>
      </c>
      <c r="AT24" s="83"/>
      <c r="AU24" s="83"/>
      <c r="AV24" s="83"/>
      <c r="AW24" s="83"/>
      <c r="AX24" s="83"/>
      <c r="AY24" s="83"/>
      <c r="AZ24" s="83"/>
      <c r="BA24" s="83"/>
      <c r="BB24" s="83"/>
      <c r="BC24" s="172" t="s">
        <v>265</v>
      </c>
      <c r="BD24" s="173"/>
      <c r="BE24" s="173"/>
      <c r="BF24" s="173"/>
      <c r="BG24" s="173"/>
      <c r="BH24" s="173"/>
      <c r="BI24" s="173"/>
      <c r="BJ24" s="173"/>
      <c r="BK24" s="173"/>
      <c r="BL24" s="173"/>
      <c r="BM24" s="174"/>
    </row>
    <row r="25" spans="1:65" ht="18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39" t="s">
        <v>67</v>
      </c>
      <c r="AH25" s="140"/>
      <c r="AI25" s="140"/>
      <c r="AJ25" s="140"/>
      <c r="AK25" s="141"/>
      <c r="AL25" s="101"/>
      <c r="AM25" s="102"/>
      <c r="AN25" s="103"/>
      <c r="AO25" s="101"/>
      <c r="AP25" s="102"/>
      <c r="AQ25" s="103"/>
      <c r="AR25" s="50"/>
      <c r="AS25" s="82" t="str">
        <f ca="1">IFERROR(VLOOKUP(22,INDIRECT(SUBSTITUTE($N$16," ","_")),2,FALSE),"")</f>
        <v/>
      </c>
      <c r="AT25" s="83"/>
      <c r="AU25" s="83"/>
      <c r="AV25" s="83"/>
      <c r="AW25" s="83"/>
      <c r="AX25" s="83"/>
      <c r="AY25" s="83"/>
      <c r="AZ25" s="83"/>
      <c r="BA25" s="83"/>
      <c r="BB25" s="83"/>
      <c r="BC25" s="175" t="s">
        <v>76</v>
      </c>
      <c r="BD25" s="176"/>
      <c r="BE25" s="176"/>
      <c r="BF25" s="176"/>
      <c r="BG25" s="176"/>
      <c r="BH25" s="176"/>
      <c r="BI25" s="176"/>
      <c r="BJ25" s="176"/>
      <c r="BK25" s="176"/>
      <c r="BL25" s="176"/>
      <c r="BM25" s="177"/>
    </row>
    <row r="26" spans="1:65" ht="15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82" t="str">
        <f ca="1">IFERROR(VLOOKUP(23,INDIRECT(SUBSTITUTE($N$16," ","_")),2,FALSE),"")</f>
        <v/>
      </c>
      <c r="AT26" s="83"/>
      <c r="AU26" s="83"/>
      <c r="AV26" s="83"/>
      <c r="AW26" s="83"/>
      <c r="AX26" s="83"/>
      <c r="AY26" s="83"/>
      <c r="AZ26" s="83"/>
      <c r="BA26" s="83"/>
      <c r="BB26" s="83"/>
      <c r="BC26" s="129" t="s">
        <v>266</v>
      </c>
      <c r="BD26" s="130"/>
      <c r="BE26" s="130"/>
      <c r="BF26" s="130"/>
      <c r="BG26" s="130"/>
      <c r="BH26" s="130"/>
      <c r="BI26" s="130"/>
      <c r="BJ26" s="130"/>
      <c r="BK26" s="130"/>
      <c r="BL26" s="130"/>
      <c r="BM26" s="178"/>
    </row>
    <row r="27" spans="1:65" ht="16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95" t="s">
        <v>47</v>
      </c>
      <c r="W27" s="95"/>
      <c r="X27" s="95"/>
      <c r="Y27" s="95"/>
      <c r="Z27" s="95"/>
      <c r="AA27" s="95"/>
      <c r="AB27" s="95"/>
      <c r="AC27" s="95"/>
      <c r="AD27" s="95"/>
      <c r="AE27" s="95"/>
      <c r="AF27" s="27"/>
      <c r="AG27" s="95" t="s">
        <v>312</v>
      </c>
      <c r="AH27" s="95"/>
      <c r="AI27" s="95"/>
      <c r="AJ27" s="95"/>
      <c r="AK27" s="95"/>
      <c r="AL27" s="95"/>
      <c r="AR27" s="50"/>
      <c r="AS27" s="82" t="str">
        <f ca="1">IFERROR(VLOOKUP(24,INDIRECT(SUBSTITUTE($N$16," ","_")),2,FALSE),"")</f>
        <v/>
      </c>
      <c r="AT27" s="83"/>
      <c r="AU27" s="83"/>
      <c r="AV27" s="83"/>
      <c r="AW27" s="83"/>
      <c r="AX27" s="83"/>
      <c r="AY27" s="83"/>
      <c r="AZ27" s="83"/>
      <c r="BA27" s="83"/>
      <c r="BB27" s="83"/>
      <c r="BC27" s="179" t="s">
        <v>77</v>
      </c>
      <c r="BD27" s="180"/>
      <c r="BE27" s="180"/>
      <c r="BF27" s="180"/>
      <c r="BG27" s="180"/>
      <c r="BH27" s="180"/>
      <c r="BI27" s="180"/>
      <c r="BJ27" s="180"/>
      <c r="BK27" s="180"/>
      <c r="BL27" s="180"/>
      <c r="BM27" s="181"/>
    </row>
    <row r="28" spans="1:65" ht="18.7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110" t="s">
        <v>325</v>
      </c>
      <c r="AH28" s="110"/>
      <c r="AI28" s="110"/>
      <c r="AJ28" s="110"/>
      <c r="AK28" s="110"/>
      <c r="AL28" s="110"/>
      <c r="AM28" s="110"/>
      <c r="AN28" s="110"/>
      <c r="AO28" s="110"/>
      <c r="AP28" s="110"/>
      <c r="AQ28" s="111"/>
      <c r="AR28" s="50"/>
      <c r="AS28" s="82" t="str">
        <f ca="1">IFERROR(VLOOKUP(25,INDIRECT(SUBSTITUTE($N$16," ","_")),2,FALSE),"")</f>
        <v/>
      </c>
      <c r="AT28" s="83"/>
      <c r="AU28" s="83"/>
      <c r="AV28" s="83"/>
      <c r="AW28" s="83"/>
      <c r="AX28" s="83"/>
      <c r="AY28" s="83"/>
      <c r="AZ28" s="83"/>
      <c r="BA28" s="83"/>
      <c r="BB28" s="83"/>
      <c r="BC28" s="179"/>
      <c r="BD28" s="180"/>
      <c r="BE28" s="180"/>
      <c r="BF28" s="180"/>
      <c r="BG28" s="180"/>
      <c r="BH28" s="180"/>
      <c r="BI28" s="180"/>
      <c r="BJ28" s="180"/>
      <c r="BK28" s="180"/>
      <c r="BL28" s="180"/>
      <c r="BM28" s="181"/>
    </row>
    <row r="29" spans="1:65" ht="1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76" t="s">
        <v>48</v>
      </c>
      <c r="W29" s="144" t="s">
        <v>261</v>
      </c>
      <c r="X29" s="145"/>
      <c r="Y29" s="144" t="s">
        <v>262</v>
      </c>
      <c r="Z29" s="145"/>
      <c r="AA29" s="144" t="s">
        <v>298</v>
      </c>
      <c r="AB29" s="145"/>
      <c r="AC29" s="144" t="s">
        <v>263</v>
      </c>
      <c r="AD29" s="145"/>
      <c r="AE29" s="144" t="s">
        <v>264</v>
      </c>
      <c r="AF29" s="152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1"/>
      <c r="AR29" s="50"/>
      <c r="AS29" s="82" t="str">
        <f ca="1">IFERROR(VLOOKUP(26,INDIRECT(SUBSTITUTE($N$16," ","_")),2,FALSE),"")</f>
        <v/>
      </c>
      <c r="AT29" s="83"/>
      <c r="AU29" s="83"/>
      <c r="AV29" s="83"/>
      <c r="AW29" s="83"/>
      <c r="AX29" s="83"/>
      <c r="AY29" s="83"/>
      <c r="AZ29" s="83"/>
      <c r="BA29" s="83"/>
      <c r="BB29" s="83"/>
      <c r="BC29" s="129"/>
      <c r="BD29" s="130"/>
      <c r="BE29" s="130"/>
      <c r="BF29" s="130"/>
      <c r="BG29" s="130"/>
      <c r="BH29" s="130"/>
      <c r="BI29" s="130"/>
      <c r="BJ29" s="130"/>
      <c r="BK29" s="130"/>
      <c r="BL29" s="130"/>
      <c r="BM29" s="41"/>
    </row>
    <row r="30" spans="1:65" ht="15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77"/>
      <c r="W30" s="146"/>
      <c r="X30" s="147"/>
      <c r="Y30" s="146"/>
      <c r="Z30" s="147"/>
      <c r="AA30" s="146"/>
      <c r="AB30" s="147"/>
      <c r="AC30" s="146"/>
      <c r="AD30" s="147"/>
      <c r="AE30" s="146"/>
      <c r="AF30" s="153"/>
      <c r="AG30" s="148" t="s">
        <v>308</v>
      </c>
      <c r="AH30" s="148"/>
      <c r="AI30" s="148" t="s">
        <v>309</v>
      </c>
      <c r="AJ30" s="148"/>
      <c r="AK30" s="148"/>
      <c r="AL30" s="149" t="s">
        <v>326</v>
      </c>
      <c r="AM30" s="149"/>
      <c r="AN30" s="149"/>
      <c r="AO30" s="149"/>
      <c r="AP30" s="149"/>
      <c r="AQ30" s="149"/>
      <c r="AR30" s="50"/>
      <c r="AS30" s="82" t="str">
        <f ca="1">IFERROR(VLOOKUP(27,INDIRECT(SUBSTITUTE($N$16," ","_")),2,FALSE),"")</f>
        <v/>
      </c>
      <c r="AT30" s="83"/>
      <c r="AU30" s="83"/>
      <c r="AV30" s="83"/>
      <c r="AW30" s="83"/>
      <c r="AX30" s="83"/>
      <c r="AY30" s="83"/>
      <c r="AZ30" s="83"/>
      <c r="BA30" s="83"/>
      <c r="BB30" s="83"/>
      <c r="BC30" s="157" t="s">
        <v>252</v>
      </c>
      <c r="BD30" s="158"/>
      <c r="BE30" s="158"/>
      <c r="BF30" s="158"/>
      <c r="BG30" s="158"/>
      <c r="BH30" s="158"/>
      <c r="BI30" s="131"/>
      <c r="BJ30" s="132"/>
      <c r="BK30" s="132"/>
      <c r="BL30" s="132"/>
      <c r="BM30" s="41"/>
    </row>
    <row r="31" spans="1:65" ht="16.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66" t="s">
        <v>32</v>
      </c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78" t="s">
        <v>303</v>
      </c>
      <c r="W31" s="96"/>
      <c r="X31" s="97"/>
      <c r="Y31" s="96"/>
      <c r="Z31" s="97"/>
      <c r="AA31" s="96"/>
      <c r="AB31" s="97"/>
      <c r="AC31" s="96"/>
      <c r="AD31" s="97"/>
      <c r="AE31" s="96"/>
      <c r="AF31" s="97"/>
      <c r="AG31" s="148"/>
      <c r="AH31" s="148"/>
      <c r="AI31" s="148"/>
      <c r="AJ31" s="148"/>
      <c r="AK31" s="148"/>
      <c r="AL31" s="149"/>
      <c r="AM31" s="149"/>
      <c r="AN31" s="149"/>
      <c r="AO31" s="149"/>
      <c r="AP31" s="149"/>
      <c r="AQ31" s="149"/>
      <c r="AR31" s="50"/>
      <c r="AS31" s="82" t="str">
        <f ca="1">IFERROR(VLOOKUP(28,INDIRECT(SUBSTITUTE($N$16," ","_")),2,FALSE),"")</f>
        <v/>
      </c>
      <c r="AT31" s="83"/>
      <c r="AU31" s="83"/>
      <c r="AV31" s="83"/>
      <c r="AW31" s="83"/>
      <c r="AX31" s="83"/>
      <c r="AY31" s="83"/>
      <c r="AZ31" s="83"/>
      <c r="BA31" s="83"/>
      <c r="BB31" s="83"/>
      <c r="BC31" s="127" t="s">
        <v>253</v>
      </c>
      <c r="BD31" s="76"/>
      <c r="BE31" s="76"/>
      <c r="BF31" s="76"/>
      <c r="BG31" s="76"/>
      <c r="BH31" s="76"/>
      <c r="BI31" s="76"/>
      <c r="BJ31" s="76"/>
      <c r="BK31" s="76"/>
      <c r="BL31" s="76"/>
      <c r="BM31" s="128"/>
    </row>
    <row r="32" spans="1:65" ht="16.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79"/>
      <c r="W32" s="96"/>
      <c r="X32" s="97"/>
      <c r="Y32" s="98"/>
      <c r="Z32" s="100"/>
      <c r="AA32" s="98"/>
      <c r="AB32" s="100"/>
      <c r="AC32" s="98"/>
      <c r="AD32" s="100"/>
      <c r="AE32" s="98"/>
      <c r="AF32" s="99"/>
      <c r="AG32" s="151"/>
      <c r="AH32" s="151"/>
      <c r="AI32" s="151" t="s">
        <v>313</v>
      </c>
      <c r="AJ32" s="151"/>
      <c r="AK32" s="151"/>
      <c r="AL32" s="150"/>
      <c r="AM32" s="150"/>
      <c r="AN32" s="150"/>
      <c r="AO32" s="150"/>
      <c r="AP32" s="150"/>
      <c r="AQ32" s="150"/>
      <c r="AR32" s="54"/>
      <c r="AS32" s="82" t="str">
        <f ca="1">IFERROR(VLOOKUP(29,INDIRECT(SUBSTITUTE($N$16," ","_")),2,FALSE),"")</f>
        <v/>
      </c>
      <c r="AT32" s="83"/>
      <c r="AU32" s="83"/>
      <c r="AV32" s="83"/>
      <c r="AW32" s="83"/>
      <c r="AX32" s="83"/>
      <c r="AY32" s="83"/>
      <c r="AZ32" s="83"/>
      <c r="BA32" s="83"/>
      <c r="BB32" s="83"/>
      <c r="BC32" s="55" t="s">
        <v>254</v>
      </c>
      <c r="BD32" s="51"/>
      <c r="BE32" s="32"/>
      <c r="BF32" s="32"/>
      <c r="BG32" s="32"/>
      <c r="BH32" s="32"/>
      <c r="BI32" s="32"/>
      <c r="BJ32" s="154"/>
      <c r="BK32" s="154"/>
      <c r="BL32" s="154"/>
      <c r="BM32" s="41"/>
    </row>
    <row r="33" spans="1:65" ht="16.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78" t="s">
        <v>304</v>
      </c>
      <c r="W33" s="125"/>
      <c r="X33" s="126"/>
      <c r="Y33" s="125"/>
      <c r="Z33" s="126"/>
      <c r="AA33" s="125"/>
      <c r="AB33" s="126"/>
      <c r="AC33" s="125"/>
      <c r="AD33" s="126"/>
      <c r="AE33" s="125"/>
      <c r="AF33" s="285"/>
      <c r="AG33" s="151"/>
      <c r="AH33" s="151"/>
      <c r="AI33" s="151"/>
      <c r="AJ33" s="151"/>
      <c r="AK33" s="151"/>
      <c r="AL33" s="150"/>
      <c r="AM33" s="150"/>
      <c r="AN33" s="150"/>
      <c r="AO33" s="150"/>
      <c r="AP33" s="150"/>
      <c r="AQ33" s="150"/>
      <c r="AR33" s="54"/>
      <c r="AS33" s="82" t="str">
        <f ca="1">IFERROR(VLOOKUP(30,INDIRECT(SUBSTITUTE($N$16," ","_")),2,FALSE),"")</f>
        <v/>
      </c>
      <c r="AT33" s="83"/>
      <c r="AU33" s="83"/>
      <c r="AV33" s="83"/>
      <c r="AW33" s="83"/>
      <c r="AX33" s="83"/>
      <c r="AY33" s="83"/>
      <c r="AZ33" s="83"/>
      <c r="BA33" s="83"/>
      <c r="BB33" s="83"/>
      <c r="BC33" s="57"/>
      <c r="BM33" s="41"/>
    </row>
    <row r="34" spans="1:65" ht="16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79"/>
      <c r="W34" s="96"/>
      <c r="X34" s="97"/>
      <c r="Y34" s="98"/>
      <c r="Z34" s="100"/>
      <c r="AA34" s="98"/>
      <c r="AB34" s="100"/>
      <c r="AC34" s="98"/>
      <c r="AD34" s="100"/>
      <c r="AE34" s="98"/>
      <c r="AF34" s="99"/>
      <c r="AG34" s="151"/>
      <c r="AH34" s="151"/>
      <c r="AI34" s="151"/>
      <c r="AJ34" s="151"/>
      <c r="AK34" s="151"/>
      <c r="AL34" s="150"/>
      <c r="AM34" s="150"/>
      <c r="AN34" s="150"/>
      <c r="AO34" s="150"/>
      <c r="AP34" s="150"/>
      <c r="AQ34" s="150"/>
      <c r="AR34" s="54"/>
      <c r="AS34" s="82" t="str">
        <f ca="1">IFERROR(VLOOKUP(31,INDIRECT(SUBSTITUTE($N$16," ","_")),2,FALSE),"")</f>
        <v/>
      </c>
      <c r="AT34" s="83"/>
      <c r="AU34" s="83"/>
      <c r="AV34" s="83"/>
      <c r="AW34" s="83"/>
      <c r="AX34" s="83"/>
      <c r="AY34" s="83"/>
      <c r="AZ34" s="83"/>
      <c r="BA34" s="83"/>
      <c r="BB34" s="83"/>
      <c r="BC34" s="321" t="s">
        <v>78</v>
      </c>
      <c r="BD34" s="322"/>
      <c r="BE34" s="322"/>
      <c r="BF34" s="322"/>
      <c r="BG34" s="322"/>
      <c r="BH34" s="322"/>
      <c r="BI34" s="322"/>
      <c r="BJ34" s="322"/>
      <c r="BK34" s="322"/>
      <c r="BL34" s="322"/>
      <c r="BM34" s="59"/>
    </row>
    <row r="35" spans="1:65" ht="16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78" t="s">
        <v>305</v>
      </c>
      <c r="W35" s="125"/>
      <c r="X35" s="126"/>
      <c r="Y35" s="125"/>
      <c r="Z35" s="126"/>
      <c r="AA35" s="125"/>
      <c r="AB35" s="126"/>
      <c r="AC35" s="125"/>
      <c r="AD35" s="126"/>
      <c r="AE35" s="125"/>
      <c r="AF35" s="285"/>
      <c r="AG35" s="151"/>
      <c r="AH35" s="151"/>
      <c r="AI35" s="151"/>
      <c r="AJ35" s="151"/>
      <c r="AK35" s="151"/>
      <c r="AL35" s="150"/>
      <c r="AM35" s="150"/>
      <c r="AN35" s="150"/>
      <c r="AO35" s="150"/>
      <c r="AP35" s="150"/>
      <c r="AQ35" s="150"/>
      <c r="AR35" s="54"/>
      <c r="AS35" s="82" t="str">
        <f ca="1">IFERROR(VLOOKUP(32,INDIRECT(SUBSTITUTE($N$16," ","_")),2,FALSE),"")</f>
        <v/>
      </c>
      <c r="AT35" s="83"/>
      <c r="AU35" s="83"/>
      <c r="AV35" s="83"/>
      <c r="AW35" s="83"/>
      <c r="AX35" s="83"/>
      <c r="AY35" s="83"/>
      <c r="AZ35" s="83"/>
      <c r="BA35" s="83"/>
      <c r="BB35" s="83"/>
      <c r="BC35" s="321"/>
      <c r="BD35" s="322"/>
      <c r="BE35" s="322"/>
      <c r="BF35" s="322"/>
      <c r="BG35" s="322"/>
      <c r="BH35" s="322"/>
      <c r="BI35" s="322"/>
      <c r="BJ35" s="322"/>
      <c r="BK35" s="322"/>
      <c r="BL35" s="322"/>
      <c r="BM35" s="41"/>
    </row>
    <row r="36" spans="1:65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79"/>
      <c r="W36" s="96"/>
      <c r="X36" s="97"/>
      <c r="Y36" s="98"/>
      <c r="Z36" s="100"/>
      <c r="AA36" s="98"/>
      <c r="AB36" s="100"/>
      <c r="AC36" s="98"/>
      <c r="AD36" s="100"/>
      <c r="AE36" s="98"/>
      <c r="AF36" s="99"/>
      <c r="AG36" s="151"/>
      <c r="AH36" s="151"/>
      <c r="AI36" s="151"/>
      <c r="AJ36" s="151"/>
      <c r="AK36" s="151"/>
      <c r="AL36" s="150"/>
      <c r="AM36" s="150"/>
      <c r="AN36" s="150"/>
      <c r="AO36" s="150"/>
      <c r="AP36" s="150"/>
      <c r="AQ36" s="150"/>
      <c r="AR36" s="54"/>
      <c r="AS36" s="82" t="str">
        <f ca="1">IFERROR(VLOOKUP(33,INDIRECT(SUBSTITUTE($N$16," ","_")),2,FALSE),"")</f>
        <v/>
      </c>
      <c r="AT36" s="83"/>
      <c r="AU36" s="83"/>
      <c r="AV36" s="83"/>
      <c r="AW36" s="83"/>
      <c r="AX36" s="83"/>
      <c r="AY36" s="83"/>
      <c r="AZ36" s="83"/>
      <c r="BA36" s="83"/>
      <c r="BB36" s="83"/>
      <c r="BC36" s="319"/>
      <c r="BD36" s="320"/>
      <c r="BE36" s="320"/>
      <c r="BF36" s="320"/>
      <c r="BG36" s="320"/>
      <c r="BH36" s="27"/>
      <c r="BI36" s="27"/>
      <c r="BJ36" s="27"/>
      <c r="BK36" s="27"/>
      <c r="BL36" s="27"/>
      <c r="BM36" s="41"/>
    </row>
    <row r="37" spans="1:65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67" t="s">
        <v>33</v>
      </c>
      <c r="L37" s="267"/>
      <c r="M37" s="184"/>
      <c r="N37" s="184"/>
      <c r="O37" s="184"/>
      <c r="P37" s="184"/>
      <c r="Q37" s="274" t="s">
        <v>24</v>
      </c>
      <c r="R37" s="274"/>
      <c r="S37" s="184"/>
      <c r="T37" s="184"/>
      <c r="U37" s="27"/>
      <c r="V37" s="278" t="s">
        <v>306</v>
      </c>
      <c r="W37" s="125"/>
      <c r="X37" s="126"/>
      <c r="Y37" s="125"/>
      <c r="Z37" s="126"/>
      <c r="AA37" s="125"/>
      <c r="AB37" s="126"/>
      <c r="AC37" s="125"/>
      <c r="AD37" s="126"/>
      <c r="AE37" s="125"/>
      <c r="AF37" s="285"/>
      <c r="AG37" s="151"/>
      <c r="AH37" s="151"/>
      <c r="AI37" s="151"/>
      <c r="AJ37" s="151"/>
      <c r="AK37" s="151"/>
      <c r="AL37" s="150"/>
      <c r="AM37" s="150"/>
      <c r="AN37" s="150"/>
      <c r="AO37" s="150"/>
      <c r="AP37" s="150"/>
      <c r="AQ37" s="150"/>
      <c r="AR37" s="54"/>
      <c r="AS37" s="82" t="str">
        <f ca="1">IFERROR(VLOOKUP(34,INDIRECT(SUBSTITUTE($N$16," ","_")),2,FALSE),"")</f>
        <v/>
      </c>
      <c r="AT37" s="83"/>
      <c r="AU37" s="83"/>
      <c r="AV37" s="83"/>
      <c r="AW37" s="83"/>
      <c r="AX37" s="83"/>
      <c r="AY37" s="83"/>
      <c r="AZ37" s="83"/>
      <c r="BA37" s="83"/>
      <c r="BB37" s="83"/>
      <c r="BC37" s="57"/>
      <c r="BM37" s="41"/>
    </row>
    <row r="38" spans="1:65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280"/>
      <c r="W38" s="96"/>
      <c r="X38" s="97"/>
      <c r="Y38" s="98"/>
      <c r="Z38" s="100"/>
      <c r="AA38" s="98"/>
      <c r="AB38" s="100"/>
      <c r="AC38" s="98"/>
      <c r="AD38" s="100"/>
      <c r="AE38" s="98"/>
      <c r="AF38" s="99"/>
      <c r="AG38" s="151"/>
      <c r="AH38" s="151"/>
      <c r="AI38" s="151"/>
      <c r="AJ38" s="151"/>
      <c r="AK38" s="151"/>
      <c r="AL38" s="150"/>
      <c r="AM38" s="150"/>
      <c r="AN38" s="150"/>
      <c r="AO38" s="150"/>
      <c r="AP38" s="150"/>
      <c r="AQ38" s="150"/>
      <c r="AR38" s="54"/>
      <c r="AS38" s="82" t="str">
        <f ca="1">IFERROR(VLOOKUP(35,INDIRECT(SUBSTITUTE($N$16," ","_")),2,FALSE),"")</f>
        <v/>
      </c>
      <c r="AT38" s="83"/>
      <c r="AU38" s="83"/>
      <c r="AV38" s="83"/>
      <c r="AW38" s="83"/>
      <c r="AX38" s="83"/>
      <c r="AY38" s="83"/>
      <c r="AZ38" s="83"/>
      <c r="BA38" s="83"/>
      <c r="BB38" s="83"/>
      <c r="BC38" s="315"/>
      <c r="BD38" s="316"/>
      <c r="BE38" s="316"/>
      <c r="BF38" s="316"/>
      <c r="BG38" s="316"/>
      <c r="BI38" s="35"/>
      <c r="BJ38" s="35"/>
      <c r="BK38" s="35"/>
      <c r="BM38" s="41"/>
    </row>
    <row r="39" spans="1:65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67" t="s">
        <v>35</v>
      </c>
      <c r="L39" s="267"/>
      <c r="M39" s="267"/>
      <c r="N39" s="273"/>
      <c r="O39" s="273"/>
      <c r="P39" s="273"/>
      <c r="Q39" s="273"/>
      <c r="S39" s="30"/>
      <c r="T39" s="30"/>
      <c r="U39" s="27"/>
      <c r="V39" s="278" t="s">
        <v>307</v>
      </c>
      <c r="W39" s="125"/>
      <c r="X39" s="126"/>
      <c r="Y39" s="125"/>
      <c r="Z39" s="126"/>
      <c r="AA39" s="125"/>
      <c r="AB39" s="126"/>
      <c r="AC39" s="125"/>
      <c r="AD39" s="126"/>
      <c r="AE39" s="125"/>
      <c r="AF39" s="285"/>
      <c r="AG39" s="151"/>
      <c r="AH39" s="151"/>
      <c r="AI39" s="151"/>
      <c r="AJ39" s="151"/>
      <c r="AK39" s="151"/>
      <c r="AL39" s="150"/>
      <c r="AM39" s="150"/>
      <c r="AN39" s="150"/>
      <c r="AO39" s="150"/>
      <c r="AP39" s="150"/>
      <c r="AQ39" s="150"/>
      <c r="AR39" s="54"/>
      <c r="AS39" s="82"/>
      <c r="AT39" s="83"/>
      <c r="AU39" s="83"/>
      <c r="AV39" s="83"/>
      <c r="AW39" s="83"/>
      <c r="AX39" s="83"/>
      <c r="AY39" s="83"/>
      <c r="AZ39" s="83"/>
      <c r="BA39" s="83"/>
      <c r="BB39" s="83"/>
      <c r="BC39" s="317"/>
      <c r="BD39" s="318"/>
      <c r="BE39" s="318"/>
      <c r="BF39" s="318"/>
      <c r="BG39" s="318"/>
      <c r="BI39" s="308"/>
      <c r="BJ39" s="308"/>
      <c r="BK39" s="308"/>
      <c r="BL39" s="27"/>
      <c r="BM39" s="41"/>
    </row>
    <row r="40" spans="1:65" ht="15" customHeight="1" x14ac:dyDescent="0.2">
      <c r="A40" s="342" t="s">
        <v>0</v>
      </c>
      <c r="B40" s="342"/>
      <c r="C40" s="342"/>
      <c r="D40" s="342"/>
      <c r="E40" s="342"/>
      <c r="F40" s="342"/>
      <c r="G40" s="342"/>
      <c r="H40" s="342"/>
      <c r="I40" s="342"/>
      <c r="J40" s="342"/>
      <c r="V40" s="280"/>
      <c r="W40" s="96"/>
      <c r="X40" s="97"/>
      <c r="Y40" s="96"/>
      <c r="Z40" s="97"/>
      <c r="AA40" s="96"/>
      <c r="AB40" s="97"/>
      <c r="AC40" s="96"/>
      <c r="AD40" s="97"/>
      <c r="AE40" s="96"/>
      <c r="AF40" s="286"/>
      <c r="AG40" s="151"/>
      <c r="AH40" s="151"/>
      <c r="AI40" s="151"/>
      <c r="AJ40" s="151"/>
      <c r="AK40" s="151"/>
      <c r="AL40" s="150"/>
      <c r="AM40" s="150"/>
      <c r="AN40" s="150"/>
      <c r="AO40" s="150"/>
      <c r="AP40" s="150"/>
      <c r="AQ40" s="150"/>
      <c r="AR40" s="54"/>
      <c r="AS40" s="82"/>
      <c r="AT40" s="83"/>
      <c r="AU40" s="83"/>
      <c r="AV40" s="83"/>
      <c r="AW40" s="83"/>
      <c r="AX40" s="83"/>
      <c r="AY40" s="83"/>
      <c r="AZ40" s="83"/>
      <c r="BA40" s="83"/>
      <c r="BB40" s="83"/>
      <c r="BC40" s="313" t="s">
        <v>79</v>
      </c>
      <c r="BD40" s="314"/>
      <c r="BE40" s="314"/>
      <c r="BF40" s="314"/>
      <c r="BG40" s="314"/>
      <c r="BI40" s="306" t="s">
        <v>80</v>
      </c>
      <c r="BJ40" s="306"/>
      <c r="BK40" s="306"/>
      <c r="BL40" s="306"/>
      <c r="BM40" s="41"/>
    </row>
    <row r="41" spans="1:65" ht="15.75" customHeight="1" x14ac:dyDescent="0.2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V41" s="295" t="s">
        <v>49</v>
      </c>
      <c r="W41" s="155">
        <f>SUM(W31:X40)</f>
        <v>0</v>
      </c>
      <c r="X41" s="155"/>
      <c r="Y41" s="155">
        <f>SUM(Y31:Z40)</f>
        <v>0</v>
      </c>
      <c r="Z41" s="155"/>
      <c r="AA41" s="155">
        <f>SUM(AA31:AB40)</f>
        <v>0</v>
      </c>
      <c r="AB41" s="155"/>
      <c r="AC41" s="155">
        <f>SUM(AC31:AD40)</f>
        <v>0</v>
      </c>
      <c r="AD41" s="155"/>
      <c r="AE41" s="155">
        <f>SUM(AE31:AF40)</f>
        <v>0</v>
      </c>
      <c r="AF41" s="287"/>
      <c r="AG41" s="151"/>
      <c r="AH41" s="151"/>
      <c r="AI41" s="151"/>
      <c r="AJ41" s="151"/>
      <c r="AK41" s="151"/>
      <c r="AL41" s="150"/>
      <c r="AM41" s="150"/>
      <c r="AN41" s="150"/>
      <c r="AO41" s="150"/>
      <c r="AP41" s="150"/>
      <c r="AQ41" s="150"/>
      <c r="AR41" s="54"/>
      <c r="AS41" s="82"/>
      <c r="AT41" s="83"/>
      <c r="AU41" s="83"/>
      <c r="AV41" s="83"/>
      <c r="AW41" s="83"/>
      <c r="AX41" s="83"/>
      <c r="AY41" s="83"/>
      <c r="AZ41" s="83"/>
      <c r="BA41" s="83"/>
      <c r="BB41" s="83"/>
      <c r="BC41" s="55"/>
      <c r="BD41" s="27"/>
      <c r="BE41" s="27"/>
      <c r="BF41" s="27"/>
      <c r="BG41" s="27"/>
      <c r="BH41" s="27"/>
      <c r="BM41" s="41"/>
    </row>
    <row r="42" spans="1:65" ht="18" customHeight="1" x14ac:dyDescent="0.2">
      <c r="A42" s="342"/>
      <c r="B42" s="342"/>
      <c r="C42" s="342"/>
      <c r="D42" s="342"/>
      <c r="E42" s="342"/>
      <c r="F42" s="342"/>
      <c r="G42" s="342"/>
      <c r="H42" s="342"/>
      <c r="I42" s="342"/>
      <c r="J42" s="342"/>
      <c r="V42" s="296"/>
      <c r="W42" s="156"/>
      <c r="X42" s="156"/>
      <c r="Y42" s="156"/>
      <c r="Z42" s="156"/>
      <c r="AA42" s="156"/>
      <c r="AB42" s="156"/>
      <c r="AC42" s="156"/>
      <c r="AD42" s="156"/>
      <c r="AE42" s="156"/>
      <c r="AF42" s="288"/>
      <c r="AG42" s="151"/>
      <c r="AH42" s="151"/>
      <c r="AI42" s="151"/>
      <c r="AJ42" s="151"/>
      <c r="AK42" s="151"/>
      <c r="AL42" s="150"/>
      <c r="AM42" s="150"/>
      <c r="AN42" s="150"/>
      <c r="AO42" s="150"/>
      <c r="AP42" s="150"/>
      <c r="AQ42" s="150"/>
      <c r="AR42" s="54"/>
      <c r="AS42" s="82"/>
      <c r="AT42" s="83"/>
      <c r="AU42" s="83"/>
      <c r="AV42" s="83"/>
      <c r="AW42" s="83"/>
      <c r="AX42" s="83"/>
      <c r="AY42" s="83"/>
      <c r="AZ42" s="83"/>
      <c r="BA42" s="83"/>
      <c r="BB42" s="83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2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AR43" s="50"/>
      <c r="AS43" s="82"/>
      <c r="AT43" s="83"/>
      <c r="AU43" s="83"/>
      <c r="AV43" s="83"/>
      <c r="AW43" s="83"/>
      <c r="AX43" s="83"/>
      <c r="AY43" s="83"/>
      <c r="AZ43" s="83"/>
      <c r="BA43" s="83"/>
      <c r="BB43" s="83"/>
      <c r="BC43" s="309"/>
      <c r="BD43" s="310"/>
      <c r="BE43" s="310"/>
      <c r="BF43" s="310"/>
      <c r="BG43" s="310"/>
      <c r="BH43" s="27"/>
      <c r="BI43" s="35"/>
      <c r="BJ43" s="35"/>
      <c r="BK43" s="35"/>
      <c r="BL43" s="27"/>
      <c r="BM43" s="41"/>
    </row>
    <row r="44" spans="1:6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AG44" s="148" t="s">
        <v>310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50"/>
      <c r="AS44" s="82"/>
      <c r="AT44" s="83"/>
      <c r="AU44" s="83"/>
      <c r="AV44" s="83"/>
      <c r="AW44" s="83"/>
      <c r="AX44" s="83"/>
      <c r="AY44" s="83"/>
      <c r="AZ44" s="83"/>
      <c r="BA44" s="83"/>
      <c r="BB44" s="83"/>
      <c r="BC44" s="311"/>
      <c r="BD44" s="312"/>
      <c r="BE44" s="312"/>
      <c r="BF44" s="312"/>
      <c r="BG44" s="312"/>
      <c r="BH44" s="27"/>
      <c r="BI44" s="308"/>
      <c r="BJ44" s="308"/>
      <c r="BK44" s="308"/>
      <c r="BL44" s="27"/>
      <c r="BM44" s="59"/>
    </row>
    <row r="45" spans="1:65" ht="15" customHeight="1" x14ac:dyDescent="0.2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50"/>
      <c r="AS45" s="82"/>
      <c r="AT45" s="83"/>
      <c r="AU45" s="83"/>
      <c r="AV45" s="83"/>
      <c r="AW45" s="83"/>
      <c r="AX45" s="83"/>
      <c r="AY45" s="83"/>
      <c r="AZ45" s="83"/>
      <c r="BA45" s="83"/>
      <c r="BB45" s="83"/>
      <c r="BC45" s="307" t="s">
        <v>81</v>
      </c>
      <c r="BD45" s="306"/>
      <c r="BE45" s="306"/>
      <c r="BF45" s="306"/>
      <c r="BG45" s="306"/>
      <c r="BH45" s="27"/>
      <c r="BI45" s="306" t="s">
        <v>80</v>
      </c>
      <c r="BJ45" s="306"/>
      <c r="BK45" s="306"/>
      <c r="BL45" s="306"/>
      <c r="BM45" s="41"/>
    </row>
    <row r="46" spans="1:65" ht="15" customHeight="1" x14ac:dyDescent="0.2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6">
      <formula>$M$1</formula>
    </cfRule>
    <cfRule type="expression" dxfId="75" priority="105">
      <formula>ISBLANK($M$1)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215900</xdr:colOff>
                    <xdr:row>2</xdr:row>
                    <xdr:rowOff>203200</xdr:rowOff>
                  </from>
                  <to>
                    <xdr:col>43</xdr:col>
                    <xdr:colOff>431800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215900</xdr:colOff>
                    <xdr:row>3</xdr:row>
                    <xdr:rowOff>203200</xdr:rowOff>
                  </from>
                  <to>
                    <xdr:col>43</xdr:col>
                    <xdr:colOff>431800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215900</xdr:colOff>
                    <xdr:row>4</xdr:row>
                    <xdr:rowOff>203200</xdr:rowOff>
                  </from>
                  <to>
                    <xdr:col>43</xdr:col>
                    <xdr:colOff>431800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215900</xdr:colOff>
                    <xdr:row>5</xdr:row>
                    <xdr:rowOff>203200</xdr:rowOff>
                  </from>
                  <to>
                    <xdr:col>43</xdr:col>
                    <xdr:colOff>431800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215900</xdr:colOff>
                    <xdr:row>6</xdr:row>
                    <xdr:rowOff>203200</xdr:rowOff>
                  </from>
                  <to>
                    <xdr:col>43</xdr:col>
                    <xdr:colOff>431800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215900</xdr:colOff>
                    <xdr:row>7</xdr:row>
                    <xdr:rowOff>203200</xdr:rowOff>
                  </from>
                  <to>
                    <xdr:col>43</xdr:col>
                    <xdr:colOff>431800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215900</xdr:colOff>
                    <xdr:row>8</xdr:row>
                    <xdr:rowOff>203200</xdr:rowOff>
                  </from>
                  <to>
                    <xdr:col>43</xdr:col>
                    <xdr:colOff>431800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215900</xdr:colOff>
                    <xdr:row>9</xdr:row>
                    <xdr:rowOff>203200</xdr:rowOff>
                  </from>
                  <to>
                    <xdr:col>43</xdr:col>
                    <xdr:colOff>431800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215900</xdr:colOff>
                    <xdr:row>10</xdr:row>
                    <xdr:rowOff>203200</xdr:rowOff>
                  </from>
                  <to>
                    <xdr:col>43</xdr:col>
                    <xdr:colOff>431800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215900</xdr:colOff>
                    <xdr:row>11</xdr:row>
                    <xdr:rowOff>203200</xdr:rowOff>
                  </from>
                  <to>
                    <xdr:col>43</xdr:col>
                    <xdr:colOff>431800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215900</xdr:colOff>
                    <xdr:row>12</xdr:row>
                    <xdr:rowOff>203200</xdr:rowOff>
                  </from>
                  <to>
                    <xdr:col>43</xdr:col>
                    <xdr:colOff>431800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215900</xdr:colOff>
                    <xdr:row>13</xdr:row>
                    <xdr:rowOff>203200</xdr:rowOff>
                  </from>
                  <to>
                    <xdr:col>43</xdr:col>
                    <xdr:colOff>431800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215900</xdr:colOff>
                    <xdr:row>14</xdr:row>
                    <xdr:rowOff>203200</xdr:rowOff>
                  </from>
                  <to>
                    <xdr:col>43</xdr:col>
                    <xdr:colOff>431800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215900</xdr:colOff>
                    <xdr:row>15</xdr:row>
                    <xdr:rowOff>203200</xdr:rowOff>
                  </from>
                  <to>
                    <xdr:col>43</xdr:col>
                    <xdr:colOff>431800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215900</xdr:colOff>
                    <xdr:row>16</xdr:row>
                    <xdr:rowOff>203200</xdr:rowOff>
                  </from>
                  <to>
                    <xdr:col>43</xdr:col>
                    <xdr:colOff>431800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215900</xdr:colOff>
                    <xdr:row>17</xdr:row>
                    <xdr:rowOff>203200</xdr:rowOff>
                  </from>
                  <to>
                    <xdr:col>43</xdr:col>
                    <xdr:colOff>431800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215900</xdr:colOff>
                    <xdr:row>18</xdr:row>
                    <xdr:rowOff>203200</xdr:rowOff>
                  </from>
                  <to>
                    <xdr:col>43</xdr:col>
                    <xdr:colOff>431800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215900</xdr:colOff>
                    <xdr:row>19</xdr:row>
                    <xdr:rowOff>203200</xdr:rowOff>
                  </from>
                  <to>
                    <xdr:col>43</xdr:col>
                    <xdr:colOff>431800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215900</xdr:colOff>
                    <xdr:row>20</xdr:row>
                    <xdr:rowOff>203200</xdr:rowOff>
                  </from>
                  <to>
                    <xdr:col>43</xdr:col>
                    <xdr:colOff>431800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215900</xdr:colOff>
                    <xdr:row>21</xdr:row>
                    <xdr:rowOff>203200</xdr:rowOff>
                  </from>
                  <to>
                    <xdr:col>43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215900</xdr:colOff>
                    <xdr:row>22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215900</xdr:colOff>
                    <xdr:row>23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215900</xdr:colOff>
                    <xdr:row>24</xdr:row>
                    <xdr:rowOff>203200</xdr:rowOff>
                  </from>
                  <to>
                    <xdr:col>43</xdr:col>
                    <xdr:colOff>431800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215900</xdr:colOff>
                    <xdr:row>25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215900</xdr:colOff>
                    <xdr:row>26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215900</xdr:colOff>
                    <xdr:row>27</xdr:row>
                    <xdr:rowOff>203200</xdr:rowOff>
                  </from>
                  <to>
                    <xdr:col>43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215900</xdr:colOff>
                    <xdr:row>28</xdr:row>
                    <xdr:rowOff>203200</xdr:rowOff>
                  </from>
                  <to>
                    <xdr:col>43</xdr:col>
                    <xdr:colOff>431800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215900</xdr:colOff>
                    <xdr:row>29</xdr:row>
                    <xdr:rowOff>203200</xdr:rowOff>
                  </from>
                  <to>
                    <xdr:col>43</xdr:col>
                    <xdr:colOff>431800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215900</xdr:colOff>
                    <xdr:row>30</xdr:row>
                    <xdr:rowOff>203200</xdr:rowOff>
                  </from>
                  <to>
                    <xdr:col>43</xdr:col>
                    <xdr:colOff>431800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215900</xdr:colOff>
                    <xdr:row>31</xdr:row>
                    <xdr:rowOff>203200</xdr:rowOff>
                  </from>
                  <to>
                    <xdr:col>43</xdr:col>
                    <xdr:colOff>431800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215900</xdr:colOff>
                    <xdr:row>32</xdr:row>
                    <xdr:rowOff>203200</xdr:rowOff>
                  </from>
                  <to>
                    <xdr:col>43</xdr:col>
                    <xdr:colOff>431800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215900</xdr:colOff>
                    <xdr:row>33</xdr:row>
                    <xdr:rowOff>203200</xdr:rowOff>
                  </from>
                  <to>
                    <xdr:col>43</xdr:col>
                    <xdr:colOff>431800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215900</xdr:colOff>
                    <xdr:row>34</xdr:row>
                    <xdr:rowOff>203200</xdr:rowOff>
                  </from>
                  <to>
                    <xdr:col>43</xdr:col>
                    <xdr:colOff>431800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215900</xdr:colOff>
                    <xdr:row>35</xdr:row>
                    <xdr:rowOff>203200</xdr:rowOff>
                  </from>
                  <to>
                    <xdr:col>43</xdr:col>
                    <xdr:colOff>431800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215900</xdr:colOff>
                    <xdr:row>36</xdr:row>
                    <xdr:rowOff>203200</xdr:rowOff>
                  </from>
                  <to>
                    <xdr:col>43</xdr:col>
                    <xdr:colOff>431800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215900</xdr:colOff>
                    <xdr:row>37</xdr:row>
                    <xdr:rowOff>203200</xdr:rowOff>
                  </from>
                  <to>
                    <xdr:col>43</xdr:col>
                    <xdr:colOff>431800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215900</xdr:colOff>
                    <xdr:row>38</xdr:row>
                    <xdr:rowOff>203200</xdr:rowOff>
                  </from>
                  <to>
                    <xdr:col>43</xdr:col>
                    <xdr:colOff>431800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215900</xdr:colOff>
                    <xdr:row>39</xdr:row>
                    <xdr:rowOff>203200</xdr:rowOff>
                  </from>
                  <to>
                    <xdr:col>43</xdr:col>
                    <xdr:colOff>431800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215900</xdr:colOff>
                    <xdr:row>40</xdr:row>
                    <xdr:rowOff>203200</xdr:rowOff>
                  </from>
                  <to>
                    <xdr:col>43</xdr:col>
                    <xdr:colOff>431800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215900</xdr:colOff>
                    <xdr:row>41</xdr:row>
                    <xdr:rowOff>203200</xdr:rowOff>
                  </from>
                  <to>
                    <xdr:col>43</xdr:col>
                    <xdr:colOff>431800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215900</xdr:colOff>
                    <xdr:row>42</xdr:row>
                    <xdr:rowOff>203200</xdr:rowOff>
                  </from>
                  <to>
                    <xdr:col>43</xdr:col>
                    <xdr:colOff>431800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215900</xdr:colOff>
                    <xdr:row>43</xdr:row>
                    <xdr:rowOff>203200</xdr:rowOff>
                  </from>
                  <to>
                    <xdr:col>43</xdr:col>
                    <xdr:colOff>431800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baseColWidth="10" defaultColWidth="8.83203125" defaultRowHeight="15" x14ac:dyDescent="0.2"/>
  <cols>
    <col min="2" max="2" width="102.33203125" customWidth="1"/>
    <col min="3" max="3" width="7.5" customWidth="1"/>
    <col min="5" max="5" width="103.5" customWidth="1"/>
    <col min="6" max="6" width="9.5" customWidth="1"/>
    <col min="7" max="7" width="11" customWidth="1"/>
    <col min="8" max="8" width="113.1640625" bestFit="1" customWidth="1"/>
    <col min="9" max="9" width="10.1640625" customWidth="1"/>
    <col min="11" max="11" width="80.6640625" customWidth="1"/>
    <col min="12" max="12" width="13.83203125" customWidth="1"/>
    <col min="13" max="13" width="11" customWidth="1"/>
    <col min="14" max="14" width="107.6640625" customWidth="1"/>
    <col min="15" max="15" width="13.83203125" customWidth="1"/>
    <col min="17" max="17" width="101.5" customWidth="1"/>
    <col min="18" max="18" width="12.83203125" customWidth="1"/>
    <col min="20" max="20" width="70.6640625" customWidth="1"/>
    <col min="21" max="21" width="11.83203125" customWidth="1"/>
    <col min="23" max="23" width="76.1640625" customWidth="1"/>
    <col min="24" max="24" width="10.1640625" customWidth="1"/>
    <col min="26" max="26" width="123.5" bestFit="1" customWidth="1"/>
    <col min="27" max="27" width="11.5" customWidth="1"/>
    <col min="29" max="29" width="90.6640625" customWidth="1"/>
    <col min="30" max="30" width="13.6640625" customWidth="1"/>
    <col min="32" max="32" width="91.83203125" customWidth="1"/>
    <col min="33" max="33" width="14" customWidth="1"/>
    <col min="35" max="35" width="101" customWidth="1"/>
    <col min="36" max="36" width="14.5" customWidth="1"/>
    <col min="38" max="38" width="195.5" bestFit="1" customWidth="1"/>
    <col min="39" max="39" width="16.5" customWidth="1"/>
    <col min="41" max="41" width="155.83203125" bestFit="1" customWidth="1"/>
    <col min="42" max="42" width="10.1640625" customWidth="1"/>
    <col min="44" max="44" width="107.83203125" customWidth="1"/>
    <col min="45" max="45" width="12.5" customWidth="1"/>
    <col min="47" max="47" width="77" customWidth="1"/>
    <col min="50" max="50" width="77" customWidth="1"/>
  </cols>
  <sheetData>
    <row r="1" spans="1:50" x14ac:dyDescent="0.2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">
      <c r="AT17" s="15">
        <v>16</v>
      </c>
      <c r="AU17" t="s">
        <v>229</v>
      </c>
    </row>
    <row r="18" spans="46:47" x14ac:dyDescent="0.2">
      <c r="AT18" s="15">
        <v>17</v>
      </c>
      <c r="AU18" t="s">
        <v>230</v>
      </c>
    </row>
    <row r="19" spans="46:47" x14ac:dyDescent="0.2">
      <c r="AT19" s="15">
        <v>18</v>
      </c>
      <c r="AU19" t="s">
        <v>231</v>
      </c>
    </row>
    <row r="20" spans="46:47" x14ac:dyDescent="0.2">
      <c r="AT20" s="15">
        <v>19</v>
      </c>
      <c r="AU20" t="s">
        <v>232</v>
      </c>
    </row>
    <row r="21" spans="46:47" x14ac:dyDescent="0.2">
      <c r="AT21" s="15">
        <v>20</v>
      </c>
      <c r="AU21" t="s">
        <v>233</v>
      </c>
    </row>
    <row r="22" spans="46:47" x14ac:dyDescent="0.2">
      <c r="AT22" s="15">
        <v>21</v>
      </c>
      <c r="AU22" t="s">
        <v>234</v>
      </c>
    </row>
    <row r="23" spans="46:47" x14ac:dyDescent="0.2">
      <c r="AT23" s="15">
        <v>22</v>
      </c>
      <c r="AU23" t="s">
        <v>301</v>
      </c>
    </row>
    <row r="24" spans="46:47" x14ac:dyDescent="0.2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baseColWidth="10" defaultColWidth="8.83203125" defaultRowHeight="15" x14ac:dyDescent="0.2"/>
  <cols>
    <col min="1" max="1" width="8.6640625" bestFit="1" customWidth="1"/>
  </cols>
  <sheetData>
    <row r="1" spans="1:28" ht="16" x14ac:dyDescent="0.2">
      <c r="A1" s="323" t="s">
        <v>316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  <row r="2" spans="1:28" ht="15" customHeight="1" x14ac:dyDescent="0.2">
      <c r="A2" s="325" t="s">
        <v>314</v>
      </c>
      <c r="B2" s="325" t="s">
        <v>315</v>
      </c>
      <c r="C2" s="325"/>
      <c r="D2" s="325" t="s">
        <v>1</v>
      </c>
      <c r="E2" s="325"/>
      <c r="F2" s="325"/>
      <c r="G2" s="325" t="s">
        <v>89</v>
      </c>
      <c r="H2" s="325"/>
      <c r="I2" s="325"/>
      <c r="J2" s="325"/>
      <c r="K2" s="325"/>
      <c r="L2" s="325"/>
      <c r="M2" s="324" t="s">
        <v>321</v>
      </c>
      <c r="N2" s="324"/>
      <c r="O2" s="324"/>
      <c r="P2" s="332" t="s">
        <v>317</v>
      </c>
      <c r="Q2" s="332"/>
      <c r="R2" s="332"/>
      <c r="S2" s="332"/>
      <c r="T2" s="332"/>
      <c r="U2" s="332"/>
      <c r="W2" s="341" t="s">
        <v>324</v>
      </c>
      <c r="X2" s="341"/>
      <c r="Y2" s="341"/>
      <c r="Z2" s="341"/>
      <c r="AA2" s="341"/>
      <c r="AB2" s="72"/>
    </row>
    <row r="3" spans="1:28" ht="15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4"/>
      <c r="N3" s="324"/>
      <c r="O3" s="324"/>
      <c r="P3" s="332"/>
      <c r="Q3" s="332"/>
      <c r="R3" s="332"/>
      <c r="S3" s="332"/>
      <c r="T3" s="332"/>
      <c r="U3" s="332"/>
      <c r="W3" s="341"/>
      <c r="X3" s="341"/>
      <c r="Y3" s="341"/>
      <c r="Z3" s="341"/>
      <c r="AA3" s="341"/>
      <c r="AB3" s="72"/>
    </row>
    <row r="4" spans="1:28" ht="15" customHeight="1" x14ac:dyDescent="0.2">
      <c r="A4" s="151"/>
      <c r="B4" s="151"/>
      <c r="C4" s="151"/>
      <c r="D4" s="151"/>
      <c r="E4" s="151"/>
      <c r="F4" s="151"/>
      <c r="G4" s="151" t="s">
        <v>320</v>
      </c>
      <c r="H4" s="151"/>
      <c r="I4" s="151"/>
      <c r="J4" s="151"/>
      <c r="K4" s="151"/>
      <c r="L4" s="151"/>
      <c r="M4" s="151"/>
      <c r="N4" s="151"/>
      <c r="O4" s="151"/>
      <c r="P4" s="333" t="s">
        <v>318</v>
      </c>
      <c r="Q4" s="334"/>
      <c r="R4" s="334"/>
      <c r="S4" s="334"/>
      <c r="T4" s="334"/>
      <c r="U4" s="335"/>
      <c r="W4" s="341"/>
      <c r="X4" s="341"/>
      <c r="Y4" s="341"/>
      <c r="Z4" s="341"/>
      <c r="AA4" s="341"/>
      <c r="AB4" s="72"/>
    </row>
    <row r="5" spans="1:28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336" t="s">
        <v>302</v>
      </c>
      <c r="Q5" s="337"/>
      <c r="R5" s="337"/>
      <c r="S5" s="337"/>
      <c r="T5" s="337"/>
      <c r="U5" s="338"/>
      <c r="W5" s="341"/>
      <c r="X5" s="341"/>
      <c r="Y5" s="341"/>
      <c r="Z5" s="341"/>
      <c r="AA5" s="341"/>
      <c r="AB5" s="72"/>
    </row>
    <row r="6" spans="1:28" x14ac:dyDescent="0.2">
      <c r="A6" s="330"/>
      <c r="B6" s="326"/>
      <c r="C6" s="327"/>
      <c r="D6" s="326"/>
      <c r="E6" s="339"/>
      <c r="F6" s="327"/>
      <c r="G6" s="326"/>
      <c r="H6" s="339"/>
      <c r="I6" s="339"/>
      <c r="J6" s="339"/>
      <c r="K6" s="339"/>
      <c r="L6" s="327"/>
      <c r="M6" s="151"/>
      <c r="N6" s="151"/>
      <c r="O6" s="151"/>
      <c r="P6" s="334" t="s">
        <v>318</v>
      </c>
      <c r="Q6" s="334"/>
      <c r="R6" s="334"/>
      <c r="S6" s="334"/>
      <c r="T6" s="334"/>
      <c r="U6" s="335"/>
      <c r="W6" s="341"/>
      <c r="X6" s="341"/>
      <c r="Y6" s="341"/>
      <c r="Z6" s="341"/>
      <c r="AA6" s="341"/>
      <c r="AB6" s="72"/>
    </row>
    <row r="7" spans="1:28" x14ac:dyDescent="0.2">
      <c r="A7" s="331"/>
      <c r="B7" s="328"/>
      <c r="C7" s="329"/>
      <c r="D7" s="328"/>
      <c r="E7" s="340"/>
      <c r="F7" s="329"/>
      <c r="G7" s="328"/>
      <c r="H7" s="340"/>
      <c r="I7" s="340"/>
      <c r="J7" s="340"/>
      <c r="K7" s="340"/>
      <c r="L7" s="329"/>
      <c r="M7" s="151"/>
      <c r="N7" s="151"/>
      <c r="O7" s="151"/>
      <c r="P7" s="337" t="s">
        <v>302</v>
      </c>
      <c r="Q7" s="337"/>
      <c r="R7" s="337"/>
      <c r="S7" s="337"/>
      <c r="T7" s="337"/>
      <c r="U7" s="338"/>
      <c r="W7" s="72"/>
      <c r="X7" s="72"/>
      <c r="Y7" s="72"/>
      <c r="Z7" s="72"/>
      <c r="AA7" s="72"/>
      <c r="AB7" s="72"/>
    </row>
    <row r="8" spans="1:28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333" t="s">
        <v>318</v>
      </c>
      <c r="Q8" s="334"/>
      <c r="R8" s="334"/>
      <c r="S8" s="334"/>
      <c r="T8" s="334"/>
      <c r="U8" s="335"/>
      <c r="W8" s="72"/>
      <c r="X8" s="72"/>
      <c r="Y8" s="72"/>
      <c r="Z8" s="72"/>
      <c r="AA8" s="72"/>
      <c r="AB8" s="72"/>
    </row>
    <row r="9" spans="1:28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336" t="s">
        <v>302</v>
      </c>
      <c r="Q9" s="337"/>
      <c r="R9" s="337"/>
      <c r="S9" s="337"/>
      <c r="T9" s="337"/>
      <c r="U9" s="338"/>
      <c r="W9" s="72"/>
      <c r="X9" s="72"/>
      <c r="Y9" s="72"/>
      <c r="Z9" s="72"/>
      <c r="AA9" s="72"/>
      <c r="AB9" s="72"/>
    </row>
    <row r="10" spans="1:28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333" t="s">
        <v>318</v>
      </c>
      <c r="Q10" s="334"/>
      <c r="R10" s="334"/>
      <c r="S10" s="334"/>
      <c r="T10" s="334"/>
      <c r="U10" s="335"/>
      <c r="W10" s="72"/>
      <c r="X10" s="72"/>
      <c r="Y10" s="72"/>
      <c r="Z10" s="72"/>
      <c r="AA10" s="72"/>
      <c r="AB10" s="72"/>
    </row>
    <row r="11" spans="1:28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336" t="s">
        <v>302</v>
      </c>
      <c r="Q11" s="337"/>
      <c r="R11" s="337"/>
      <c r="S11" s="337"/>
      <c r="T11" s="337"/>
      <c r="U11" s="338"/>
      <c r="W11" s="72"/>
      <c r="X11" s="72"/>
      <c r="Y11" s="72"/>
      <c r="Z11" s="72"/>
      <c r="AA11" s="72"/>
      <c r="AB11" s="72"/>
    </row>
    <row r="12" spans="1:28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333" t="s">
        <v>318</v>
      </c>
      <c r="Q12" s="334"/>
      <c r="R12" s="334"/>
      <c r="S12" s="334"/>
      <c r="T12" s="334"/>
      <c r="U12" s="335"/>
      <c r="W12" s="72"/>
      <c r="X12" s="72"/>
      <c r="Y12" s="72"/>
      <c r="Z12" s="72"/>
      <c r="AA12" s="72"/>
      <c r="AB12" s="72"/>
    </row>
    <row r="13" spans="1:28" x14ac:dyDescent="0.2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336" t="s">
        <v>302</v>
      </c>
      <c r="Q13" s="337"/>
      <c r="R13" s="337"/>
      <c r="S13" s="337"/>
      <c r="T13" s="337"/>
      <c r="U13" s="338"/>
      <c r="W13" s="72"/>
      <c r="X13" s="72"/>
      <c r="Y13" s="72"/>
      <c r="Z13" s="72"/>
      <c r="AA13" s="72"/>
      <c r="AB13" s="72"/>
    </row>
    <row r="14" spans="1:28" x14ac:dyDescent="0.2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333" t="s">
        <v>318</v>
      </c>
      <c r="Q14" s="334"/>
      <c r="R14" s="334"/>
      <c r="S14" s="334"/>
      <c r="T14" s="334"/>
      <c r="U14" s="335"/>
      <c r="W14" s="72"/>
      <c r="X14" s="72"/>
      <c r="Y14" s="72"/>
      <c r="Z14" s="72"/>
      <c r="AA14" s="72"/>
      <c r="AB14" s="72"/>
    </row>
    <row r="15" spans="1:28" x14ac:dyDescent="0.2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336" t="s">
        <v>302</v>
      </c>
      <c r="Q15" s="337"/>
      <c r="R15" s="337"/>
      <c r="S15" s="337"/>
      <c r="T15" s="337"/>
      <c r="U15" s="338"/>
      <c r="W15" s="72"/>
      <c r="X15" s="72"/>
      <c r="Y15" s="72"/>
      <c r="Z15" s="72"/>
      <c r="AA15" s="72"/>
      <c r="AB15" s="72"/>
    </row>
    <row r="16" spans="1:28" x14ac:dyDescent="0.2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333" t="s">
        <v>318</v>
      </c>
      <c r="Q16" s="334"/>
      <c r="R16" s="334"/>
      <c r="S16" s="334"/>
      <c r="T16" s="334"/>
      <c r="U16" s="335"/>
      <c r="W16" s="72"/>
      <c r="X16" s="72"/>
      <c r="Y16" s="72"/>
      <c r="Z16" s="72"/>
      <c r="AA16" s="72"/>
      <c r="AB16" s="72"/>
    </row>
    <row r="17" spans="1:28" x14ac:dyDescent="0.2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336" t="s">
        <v>302</v>
      </c>
      <c r="Q17" s="337"/>
      <c r="R17" s="337"/>
      <c r="S17" s="337"/>
      <c r="T17" s="337"/>
      <c r="U17" s="338"/>
      <c r="W17" s="72"/>
      <c r="X17" s="72"/>
      <c r="Y17" s="72"/>
      <c r="Z17" s="72"/>
      <c r="AA17" s="72"/>
      <c r="AB17" s="72"/>
    </row>
    <row r="18" spans="1:28" x14ac:dyDescent="0.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333" t="s">
        <v>318</v>
      </c>
      <c r="Q18" s="334"/>
      <c r="R18" s="334"/>
      <c r="S18" s="334"/>
      <c r="T18" s="334"/>
      <c r="U18" s="335"/>
      <c r="W18" s="72"/>
      <c r="X18" s="72"/>
      <c r="Y18" s="72"/>
      <c r="Z18" s="72"/>
      <c r="AA18" s="72"/>
      <c r="AB18" s="72"/>
    </row>
    <row r="19" spans="1:28" x14ac:dyDescent="0.2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336" t="s">
        <v>302</v>
      </c>
      <c r="Q19" s="337"/>
      <c r="R19" s="337"/>
      <c r="S19" s="337"/>
      <c r="T19" s="337"/>
      <c r="U19" s="338"/>
      <c r="W19" s="72"/>
      <c r="X19" s="72"/>
      <c r="Y19" s="72"/>
      <c r="Z19" s="72"/>
      <c r="AA19" s="72"/>
      <c r="AB19" s="72"/>
    </row>
    <row r="20" spans="1:28" x14ac:dyDescent="0.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333" t="s">
        <v>318</v>
      </c>
      <c r="Q20" s="334"/>
      <c r="R20" s="334"/>
      <c r="S20" s="334"/>
      <c r="T20" s="334"/>
      <c r="U20" s="335"/>
      <c r="W20" s="72"/>
      <c r="X20" s="72"/>
      <c r="Y20" s="72"/>
      <c r="Z20" s="72"/>
      <c r="AA20" s="72"/>
      <c r="AB20" s="72"/>
    </row>
    <row r="21" spans="1:28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336" t="s">
        <v>302</v>
      </c>
      <c r="Q21" s="337"/>
      <c r="R21" s="337"/>
      <c r="S21" s="337"/>
      <c r="T21" s="337"/>
      <c r="U21" s="338"/>
      <c r="W21" s="72"/>
      <c r="X21" s="72"/>
      <c r="Y21" s="72"/>
      <c r="Z21" s="72"/>
      <c r="AA21" s="72"/>
      <c r="AB21" s="72"/>
    </row>
    <row r="22" spans="1:28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33" t="s">
        <v>318</v>
      </c>
      <c r="Q22" s="334"/>
      <c r="R22" s="334"/>
      <c r="S22" s="334"/>
      <c r="T22" s="334"/>
      <c r="U22" s="335"/>
      <c r="W22" s="72"/>
      <c r="X22" s="72"/>
      <c r="Y22" s="72"/>
      <c r="Z22" s="72"/>
      <c r="AA22" s="72"/>
      <c r="AB22" s="72"/>
    </row>
    <row r="23" spans="1:28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336" t="s">
        <v>302</v>
      </c>
      <c r="Q23" s="337"/>
      <c r="R23" s="337"/>
      <c r="S23" s="337"/>
      <c r="T23" s="337"/>
      <c r="U23" s="338"/>
      <c r="W23" s="72"/>
      <c r="X23" s="72"/>
      <c r="Y23" s="72"/>
      <c r="Z23" s="72"/>
      <c r="AA23" s="72"/>
      <c r="AB23" s="72"/>
    </row>
    <row r="24" spans="1:28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333" t="s">
        <v>318</v>
      </c>
      <c r="Q24" s="334"/>
      <c r="R24" s="334"/>
      <c r="S24" s="334"/>
      <c r="T24" s="334"/>
      <c r="U24" s="335"/>
      <c r="W24" s="72"/>
      <c r="X24" s="72"/>
      <c r="Y24" s="72"/>
      <c r="Z24" s="72"/>
      <c r="AA24" s="72"/>
      <c r="AB24" s="72"/>
    </row>
    <row r="25" spans="1:28" x14ac:dyDescent="0.2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336" t="s">
        <v>302</v>
      </c>
      <c r="Q25" s="337"/>
      <c r="R25" s="337"/>
      <c r="S25" s="337"/>
      <c r="T25" s="337"/>
      <c r="U25" s="338"/>
      <c r="W25" s="72"/>
      <c r="X25" s="72"/>
      <c r="Y25" s="72"/>
      <c r="Z25" s="72"/>
      <c r="AA25" s="72"/>
      <c r="AB25" s="72"/>
    </row>
    <row r="26" spans="1:28" x14ac:dyDescent="0.2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333" t="s">
        <v>318</v>
      </c>
      <c r="Q26" s="334"/>
      <c r="R26" s="334"/>
      <c r="S26" s="334"/>
      <c r="T26" s="334"/>
      <c r="U26" s="335"/>
      <c r="W26" s="72"/>
      <c r="X26" s="72"/>
      <c r="Y26" s="72"/>
      <c r="Z26" s="72"/>
      <c r="AA26" s="72"/>
      <c r="AB26" s="72"/>
    </row>
    <row r="27" spans="1:28" x14ac:dyDescent="0.2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336" t="s">
        <v>302</v>
      </c>
      <c r="Q27" s="337"/>
      <c r="R27" s="337"/>
      <c r="S27" s="337"/>
      <c r="T27" s="337"/>
      <c r="U27" s="338"/>
      <c r="W27" s="72"/>
      <c r="X27" s="72"/>
      <c r="Y27" s="72"/>
      <c r="Z27" s="72"/>
      <c r="AA27" s="72"/>
      <c r="AB27" s="72"/>
    </row>
    <row r="28" spans="1:28" x14ac:dyDescent="0.2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333" t="s">
        <v>318</v>
      </c>
      <c r="Q28" s="334"/>
      <c r="R28" s="334"/>
      <c r="S28" s="334"/>
      <c r="T28" s="334"/>
      <c r="U28" s="335"/>
      <c r="W28" s="72"/>
      <c r="X28" s="72"/>
      <c r="Y28" s="72"/>
      <c r="Z28" s="72"/>
      <c r="AA28" s="72"/>
      <c r="AB28" s="72"/>
    </row>
    <row r="29" spans="1:28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336" t="s">
        <v>302</v>
      </c>
      <c r="Q29" s="337"/>
      <c r="R29" s="337"/>
      <c r="S29" s="337"/>
      <c r="T29" s="337"/>
      <c r="U29" s="338"/>
      <c r="W29" s="72"/>
      <c r="X29" s="72"/>
      <c r="Y29" s="72"/>
      <c r="Z29" s="72"/>
      <c r="AA29" s="72"/>
      <c r="AB29" s="72"/>
    </row>
    <row r="30" spans="1:28" x14ac:dyDescent="0.2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333" t="s">
        <v>318</v>
      </c>
      <c r="Q30" s="334"/>
      <c r="R30" s="334"/>
      <c r="S30" s="334"/>
      <c r="T30" s="334"/>
      <c r="U30" s="335"/>
      <c r="W30" s="72"/>
      <c r="X30" s="72"/>
      <c r="Y30" s="72"/>
      <c r="Z30" s="72"/>
      <c r="AA30" s="72"/>
      <c r="AB30" s="72"/>
    </row>
    <row r="31" spans="1:28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336" t="s">
        <v>302</v>
      </c>
      <c r="Q31" s="337"/>
      <c r="R31" s="337"/>
      <c r="S31" s="337"/>
      <c r="T31" s="337"/>
      <c r="U31" s="338"/>
    </row>
    <row r="32" spans="1:28" x14ac:dyDescent="0.2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333" t="s">
        <v>318</v>
      </c>
      <c r="Q32" s="334"/>
      <c r="R32" s="334"/>
      <c r="S32" s="334"/>
      <c r="T32" s="334"/>
      <c r="U32" s="335"/>
    </row>
    <row r="33" spans="1:2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336" t="s">
        <v>302</v>
      </c>
      <c r="Q33" s="337"/>
      <c r="R33" s="337"/>
      <c r="S33" s="337"/>
      <c r="T33" s="337"/>
      <c r="U33" s="338"/>
    </row>
    <row r="34" spans="1:21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333" t="s">
        <v>318</v>
      </c>
      <c r="Q34" s="334"/>
      <c r="R34" s="334"/>
      <c r="S34" s="334"/>
      <c r="T34" s="334"/>
      <c r="U34" s="335"/>
    </row>
    <row r="35" spans="1:21" x14ac:dyDescent="0.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336" t="s">
        <v>302</v>
      </c>
      <c r="Q35" s="337"/>
      <c r="R35" s="337"/>
      <c r="S35" s="337"/>
      <c r="T35" s="337"/>
      <c r="U35" s="338"/>
    </row>
    <row r="36" spans="1:21" x14ac:dyDescent="0.2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333" t="s">
        <v>318</v>
      </c>
      <c r="Q36" s="334"/>
      <c r="R36" s="334"/>
      <c r="S36" s="334"/>
      <c r="T36" s="334"/>
      <c r="U36" s="335"/>
    </row>
    <row r="37" spans="1:21" x14ac:dyDescent="0.2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336" t="s">
        <v>302</v>
      </c>
      <c r="Q37" s="337"/>
      <c r="R37" s="337"/>
      <c r="S37" s="337"/>
      <c r="T37" s="337"/>
      <c r="U37" s="338"/>
    </row>
    <row r="38" spans="1:21" x14ac:dyDescent="0.2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333" t="s">
        <v>318</v>
      </c>
      <c r="Q38" s="334"/>
      <c r="R38" s="334"/>
      <c r="S38" s="334"/>
      <c r="T38" s="334"/>
      <c r="U38" s="335"/>
    </row>
    <row r="39" spans="1:21" x14ac:dyDescent="0.2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336" t="s">
        <v>302</v>
      </c>
      <c r="Q39" s="337"/>
      <c r="R39" s="337"/>
      <c r="S39" s="337"/>
      <c r="T39" s="337"/>
      <c r="U39" s="338"/>
    </row>
    <row r="40" spans="1:21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333" t="s">
        <v>318</v>
      </c>
      <c r="Q40" s="334"/>
      <c r="R40" s="334"/>
      <c r="S40" s="334"/>
      <c r="T40" s="334"/>
      <c r="U40" s="335"/>
    </row>
    <row r="41" spans="1:21" x14ac:dyDescent="0.2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336" t="s">
        <v>302</v>
      </c>
      <c r="Q41" s="337"/>
      <c r="R41" s="337"/>
      <c r="S41" s="337"/>
      <c r="T41" s="337"/>
      <c r="U41" s="338"/>
    </row>
    <row r="42" spans="1:21" x14ac:dyDescent="0.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333" t="s">
        <v>318</v>
      </c>
      <c r="Q42" s="334"/>
      <c r="R42" s="334"/>
      <c r="S42" s="334"/>
      <c r="T42" s="334"/>
      <c r="U42" s="335"/>
    </row>
    <row r="43" spans="1:21" x14ac:dyDescent="0.2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336" t="s">
        <v>302</v>
      </c>
      <c r="Q43" s="337"/>
      <c r="R43" s="337"/>
      <c r="S43" s="337"/>
      <c r="T43" s="337"/>
      <c r="U43" s="338"/>
    </row>
    <row r="44" spans="1:21" x14ac:dyDescent="0.2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333" t="s">
        <v>318</v>
      </c>
      <c r="Q44" s="334"/>
      <c r="R44" s="334"/>
      <c r="S44" s="334"/>
      <c r="T44" s="334"/>
      <c r="U44" s="335"/>
    </row>
    <row r="45" spans="1:2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336" t="s">
        <v>302</v>
      </c>
      <c r="Q45" s="337"/>
      <c r="R45" s="337"/>
      <c r="S45" s="337"/>
      <c r="T45" s="337"/>
      <c r="U45" s="338"/>
    </row>
    <row r="46" spans="1:2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333" t="s">
        <v>318</v>
      </c>
      <c r="Q46" s="334"/>
      <c r="R46" s="334"/>
      <c r="S46" s="334"/>
      <c r="T46" s="334"/>
      <c r="U46" s="335"/>
    </row>
    <row r="47" spans="1:2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336" t="s">
        <v>302</v>
      </c>
      <c r="Q47" s="337"/>
      <c r="R47" s="337"/>
      <c r="S47" s="337"/>
      <c r="T47" s="337"/>
      <c r="U47" s="338"/>
    </row>
    <row r="48" spans="1:21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333" t="s">
        <v>318</v>
      </c>
      <c r="Q48" s="334"/>
      <c r="R48" s="334"/>
      <c r="S48" s="334"/>
      <c r="T48" s="334"/>
      <c r="U48" s="335"/>
    </row>
    <row r="49" spans="1:21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336" t="s">
        <v>302</v>
      </c>
      <c r="Q49" s="337"/>
      <c r="R49" s="337"/>
      <c r="S49" s="337"/>
      <c r="T49" s="337"/>
      <c r="U49" s="338"/>
    </row>
    <row r="50" spans="1:21" x14ac:dyDescent="0.2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333" t="s">
        <v>318</v>
      </c>
      <c r="Q50" s="334"/>
      <c r="R50" s="334"/>
      <c r="S50" s="334"/>
      <c r="T50" s="334"/>
      <c r="U50" s="335"/>
    </row>
    <row r="51" spans="1:21" x14ac:dyDescent="0.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336" t="s">
        <v>302</v>
      </c>
      <c r="Q51" s="337"/>
      <c r="R51" s="337"/>
      <c r="S51" s="337"/>
      <c r="T51" s="337"/>
      <c r="U51" s="338"/>
    </row>
    <row r="52" spans="1:21" x14ac:dyDescent="0.2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333" t="s">
        <v>318</v>
      </c>
      <c r="Q52" s="334"/>
      <c r="R52" s="334"/>
      <c r="S52" s="334"/>
      <c r="T52" s="334"/>
      <c r="U52" s="335"/>
    </row>
    <row r="53" spans="1:21" x14ac:dyDescent="0.2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336" t="s">
        <v>302</v>
      </c>
      <c r="Q53" s="337"/>
      <c r="R53" s="337"/>
      <c r="S53" s="337"/>
      <c r="T53" s="337"/>
      <c r="U53" s="338"/>
    </row>
    <row r="54" spans="1:2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333" t="s">
        <v>318</v>
      </c>
      <c r="Q54" s="334"/>
      <c r="R54" s="334"/>
      <c r="S54" s="334"/>
      <c r="T54" s="334"/>
      <c r="U54" s="335"/>
    </row>
    <row r="55" spans="1:21" x14ac:dyDescent="0.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336" t="s">
        <v>302</v>
      </c>
      <c r="Q55" s="337"/>
      <c r="R55" s="337"/>
      <c r="S55" s="337"/>
      <c r="T55" s="337"/>
      <c r="U55" s="338"/>
    </row>
    <row r="56" spans="1:21" x14ac:dyDescent="0.2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333" t="s">
        <v>318</v>
      </c>
      <c r="Q56" s="334"/>
      <c r="R56" s="334"/>
      <c r="S56" s="334"/>
      <c r="T56" s="334"/>
      <c r="U56" s="335"/>
    </row>
    <row r="57" spans="1:21" x14ac:dyDescent="0.2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336" t="s">
        <v>302</v>
      </c>
      <c r="Q57" s="337"/>
      <c r="R57" s="337"/>
      <c r="S57" s="337"/>
      <c r="T57" s="337"/>
      <c r="U57" s="338"/>
    </row>
    <row r="58" spans="1:21" x14ac:dyDescent="0.2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333" t="s">
        <v>318</v>
      </c>
      <c r="Q58" s="334"/>
      <c r="R58" s="334"/>
      <c r="S58" s="334"/>
      <c r="T58" s="334"/>
      <c r="U58" s="335"/>
    </row>
    <row r="59" spans="1:21" x14ac:dyDescent="0.2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336" t="s">
        <v>302</v>
      </c>
      <c r="Q59" s="337"/>
      <c r="R59" s="337"/>
      <c r="S59" s="337"/>
      <c r="T59" s="337"/>
      <c r="U59" s="338"/>
    </row>
    <row r="60" spans="1:21" x14ac:dyDescent="0.2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333" t="s">
        <v>318</v>
      </c>
      <c r="Q60" s="334"/>
      <c r="R60" s="334"/>
      <c r="S60" s="334"/>
      <c r="T60" s="334"/>
      <c r="U60" s="335"/>
    </row>
    <row r="61" spans="1:21" x14ac:dyDescent="0.2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336" t="s">
        <v>302</v>
      </c>
      <c r="Q61" s="337"/>
      <c r="R61" s="337"/>
      <c r="S61" s="337"/>
      <c r="T61" s="337"/>
      <c r="U61" s="338"/>
    </row>
    <row r="62" spans="1:2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333" t="s">
        <v>318</v>
      </c>
      <c r="Q62" s="334"/>
      <c r="R62" s="334"/>
      <c r="S62" s="334"/>
      <c r="T62" s="334"/>
      <c r="U62" s="335"/>
    </row>
    <row r="63" spans="1:21" x14ac:dyDescent="0.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336" t="s">
        <v>302</v>
      </c>
      <c r="Q63" s="337"/>
      <c r="R63" s="337"/>
      <c r="S63" s="337"/>
      <c r="T63" s="337"/>
      <c r="U63" s="338"/>
    </row>
  </sheetData>
  <mergeCells count="218"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177800</xdr:colOff>
                    <xdr:row>2</xdr:row>
                    <xdr:rowOff>139700</xdr:rowOff>
                  </from>
                  <to>
                    <xdr:col>20</xdr:col>
                    <xdr:colOff>482600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177800</xdr:rowOff>
                  </from>
                  <to>
                    <xdr:col>20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177800</xdr:colOff>
                    <xdr:row>4</xdr:row>
                    <xdr:rowOff>139700</xdr:rowOff>
                  </from>
                  <to>
                    <xdr:col>20</xdr:col>
                    <xdr:colOff>482600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5</xdr:row>
                    <xdr:rowOff>177800</xdr:rowOff>
                  </from>
                  <to>
                    <xdr:col>20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177800</xdr:colOff>
                    <xdr:row>6</xdr:row>
                    <xdr:rowOff>139700</xdr:rowOff>
                  </from>
                  <to>
                    <xdr:col>20</xdr:col>
                    <xdr:colOff>482600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177800</xdr:colOff>
                    <xdr:row>7</xdr:row>
                    <xdr:rowOff>177800</xdr:rowOff>
                  </from>
                  <to>
                    <xdr:col>20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177800</xdr:colOff>
                    <xdr:row>8</xdr:row>
                    <xdr:rowOff>139700</xdr:rowOff>
                  </from>
                  <to>
                    <xdr:col>20</xdr:col>
                    <xdr:colOff>482600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177800</xdr:colOff>
                    <xdr:row>9</xdr:row>
                    <xdr:rowOff>177800</xdr:rowOff>
                  </from>
                  <to>
                    <xdr:col>20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177800</xdr:colOff>
                    <xdr:row>10</xdr:row>
                    <xdr:rowOff>139700</xdr:rowOff>
                  </from>
                  <to>
                    <xdr:col>20</xdr:col>
                    <xdr:colOff>482600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177800</xdr:colOff>
                    <xdr:row>11</xdr:row>
                    <xdr:rowOff>177800</xdr:rowOff>
                  </from>
                  <to>
                    <xdr:col>20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12</xdr:row>
                    <xdr:rowOff>139700</xdr:rowOff>
                  </from>
                  <to>
                    <xdr:col>20</xdr:col>
                    <xdr:colOff>482600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177800</xdr:colOff>
                    <xdr:row>13</xdr:row>
                    <xdr:rowOff>177800</xdr:rowOff>
                  </from>
                  <to>
                    <xdr:col>20</xdr:col>
                    <xdr:colOff>406400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177800</xdr:colOff>
                    <xdr:row>14</xdr:row>
                    <xdr:rowOff>139700</xdr:rowOff>
                  </from>
                  <to>
                    <xdr:col>20</xdr:col>
                    <xdr:colOff>482600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177800</xdr:colOff>
                    <xdr:row>15</xdr:row>
                    <xdr:rowOff>177800</xdr:rowOff>
                  </from>
                  <to>
                    <xdr:col>20</xdr:col>
                    <xdr:colOff>406400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177800</xdr:colOff>
                    <xdr:row>16</xdr:row>
                    <xdr:rowOff>139700</xdr:rowOff>
                  </from>
                  <to>
                    <xdr:col>20</xdr:col>
                    <xdr:colOff>482600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17</xdr:row>
                    <xdr:rowOff>177800</xdr:rowOff>
                  </from>
                  <to>
                    <xdr:col>20</xdr:col>
                    <xdr:colOff>406400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177800</xdr:colOff>
                    <xdr:row>18</xdr:row>
                    <xdr:rowOff>139700</xdr:rowOff>
                  </from>
                  <to>
                    <xdr:col>20</xdr:col>
                    <xdr:colOff>482600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177800</xdr:colOff>
                    <xdr:row>19</xdr:row>
                    <xdr:rowOff>177800</xdr:rowOff>
                  </from>
                  <to>
                    <xdr:col>20</xdr:col>
                    <xdr:colOff>406400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177800</xdr:colOff>
                    <xdr:row>20</xdr:row>
                    <xdr:rowOff>139700</xdr:rowOff>
                  </from>
                  <to>
                    <xdr:col>20</xdr:col>
                    <xdr:colOff>482600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21</xdr:row>
                    <xdr:rowOff>177800</xdr:rowOff>
                  </from>
                  <to>
                    <xdr:col>20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177800</xdr:colOff>
                    <xdr:row>22</xdr:row>
                    <xdr:rowOff>139700</xdr:rowOff>
                  </from>
                  <to>
                    <xdr:col>20</xdr:col>
                    <xdr:colOff>482600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177800</xdr:colOff>
                    <xdr:row>23</xdr:row>
                    <xdr:rowOff>177800</xdr:rowOff>
                  </from>
                  <to>
                    <xdr:col>20</xdr:col>
                    <xdr:colOff>406400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177800</xdr:colOff>
                    <xdr:row>24</xdr:row>
                    <xdr:rowOff>139700</xdr:rowOff>
                  </from>
                  <to>
                    <xdr:col>20</xdr:col>
                    <xdr:colOff>482600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177800</xdr:colOff>
                    <xdr:row>25</xdr:row>
                    <xdr:rowOff>177800</xdr:rowOff>
                  </from>
                  <to>
                    <xdr:col>20</xdr:col>
                    <xdr:colOff>406400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177800</xdr:colOff>
                    <xdr:row>26</xdr:row>
                    <xdr:rowOff>139700</xdr:rowOff>
                  </from>
                  <to>
                    <xdr:col>20</xdr:col>
                    <xdr:colOff>482600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177800</xdr:colOff>
                    <xdr:row>27</xdr:row>
                    <xdr:rowOff>177800</xdr:rowOff>
                  </from>
                  <to>
                    <xdr:col>20</xdr:col>
                    <xdr:colOff>406400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139700</xdr:rowOff>
                  </from>
                  <to>
                    <xdr:col>20</xdr:col>
                    <xdr:colOff>482600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177800</xdr:colOff>
                    <xdr:row>29</xdr:row>
                    <xdr:rowOff>177800</xdr:rowOff>
                  </from>
                  <to>
                    <xdr:col>20</xdr:col>
                    <xdr:colOff>406400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177800</xdr:colOff>
                    <xdr:row>30</xdr:row>
                    <xdr:rowOff>139700</xdr:rowOff>
                  </from>
                  <to>
                    <xdr:col>20</xdr:col>
                    <xdr:colOff>482600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177800</xdr:colOff>
                    <xdr:row>31</xdr:row>
                    <xdr:rowOff>177800</xdr:rowOff>
                  </from>
                  <to>
                    <xdr:col>20</xdr:col>
                    <xdr:colOff>406400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177800</xdr:colOff>
                    <xdr:row>32</xdr:row>
                    <xdr:rowOff>139700</xdr:rowOff>
                  </from>
                  <to>
                    <xdr:col>20</xdr:col>
                    <xdr:colOff>482600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177800</xdr:colOff>
                    <xdr:row>33</xdr:row>
                    <xdr:rowOff>177800</xdr:rowOff>
                  </from>
                  <to>
                    <xdr:col>20</xdr:col>
                    <xdr:colOff>406400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177800</xdr:colOff>
                    <xdr:row>34</xdr:row>
                    <xdr:rowOff>139700</xdr:rowOff>
                  </from>
                  <to>
                    <xdr:col>20</xdr:col>
                    <xdr:colOff>482600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177800</xdr:colOff>
                    <xdr:row>35</xdr:row>
                    <xdr:rowOff>177800</xdr:rowOff>
                  </from>
                  <to>
                    <xdr:col>20</xdr:col>
                    <xdr:colOff>406400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177800</xdr:colOff>
                    <xdr:row>36</xdr:row>
                    <xdr:rowOff>139700</xdr:rowOff>
                  </from>
                  <to>
                    <xdr:col>20</xdr:col>
                    <xdr:colOff>482600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177800</xdr:colOff>
                    <xdr:row>37</xdr:row>
                    <xdr:rowOff>177800</xdr:rowOff>
                  </from>
                  <to>
                    <xdr:col>20</xdr:col>
                    <xdr:colOff>406400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177800</xdr:colOff>
                    <xdr:row>38</xdr:row>
                    <xdr:rowOff>139700</xdr:rowOff>
                  </from>
                  <to>
                    <xdr:col>20</xdr:col>
                    <xdr:colOff>482600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177800</xdr:colOff>
                    <xdr:row>39</xdr:row>
                    <xdr:rowOff>177800</xdr:rowOff>
                  </from>
                  <to>
                    <xdr:col>20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177800</xdr:colOff>
                    <xdr:row>40</xdr:row>
                    <xdr:rowOff>139700</xdr:rowOff>
                  </from>
                  <to>
                    <xdr:col>20</xdr:col>
                    <xdr:colOff>482600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177800</xdr:colOff>
                    <xdr:row>41</xdr:row>
                    <xdr:rowOff>177800</xdr:rowOff>
                  </from>
                  <to>
                    <xdr:col>20</xdr:col>
                    <xdr:colOff>406400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177800</xdr:colOff>
                    <xdr:row>42</xdr:row>
                    <xdr:rowOff>139700</xdr:rowOff>
                  </from>
                  <to>
                    <xdr:col>20</xdr:col>
                    <xdr:colOff>482600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177800</xdr:colOff>
                    <xdr:row>43</xdr:row>
                    <xdr:rowOff>177800</xdr:rowOff>
                  </from>
                  <to>
                    <xdr:col>20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177800</xdr:colOff>
                    <xdr:row>44</xdr:row>
                    <xdr:rowOff>139700</xdr:rowOff>
                  </from>
                  <to>
                    <xdr:col>20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177800</xdr:colOff>
                    <xdr:row>45</xdr:row>
                    <xdr:rowOff>177800</xdr:rowOff>
                  </from>
                  <to>
                    <xdr:col>20</xdr:col>
                    <xdr:colOff>406400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177800</xdr:colOff>
                    <xdr:row>46</xdr:row>
                    <xdr:rowOff>139700</xdr:rowOff>
                  </from>
                  <to>
                    <xdr:col>20</xdr:col>
                    <xdr:colOff>482600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177800</xdr:colOff>
                    <xdr:row>47</xdr:row>
                    <xdr:rowOff>177800</xdr:rowOff>
                  </from>
                  <to>
                    <xdr:col>20</xdr:col>
                    <xdr:colOff>406400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177800</xdr:colOff>
                    <xdr:row>48</xdr:row>
                    <xdr:rowOff>139700</xdr:rowOff>
                  </from>
                  <to>
                    <xdr:col>20</xdr:col>
                    <xdr:colOff>482600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177800</xdr:colOff>
                    <xdr:row>49</xdr:row>
                    <xdr:rowOff>177800</xdr:rowOff>
                  </from>
                  <to>
                    <xdr:col>20</xdr:col>
                    <xdr:colOff>406400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177800</xdr:colOff>
                    <xdr:row>50</xdr:row>
                    <xdr:rowOff>139700</xdr:rowOff>
                  </from>
                  <to>
                    <xdr:col>20</xdr:col>
                    <xdr:colOff>482600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177800</xdr:colOff>
                    <xdr:row>51</xdr:row>
                    <xdr:rowOff>177800</xdr:rowOff>
                  </from>
                  <to>
                    <xdr:col>20</xdr:col>
                    <xdr:colOff>406400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177800</xdr:colOff>
                    <xdr:row>52</xdr:row>
                    <xdr:rowOff>139700</xdr:rowOff>
                  </from>
                  <to>
                    <xdr:col>20</xdr:col>
                    <xdr:colOff>482600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177800</xdr:rowOff>
                  </from>
                  <to>
                    <xdr:col>20</xdr:col>
                    <xdr:colOff>406400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177800</xdr:colOff>
                    <xdr:row>54</xdr:row>
                    <xdr:rowOff>139700</xdr:rowOff>
                  </from>
                  <to>
                    <xdr:col>20</xdr:col>
                    <xdr:colOff>482600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177800</xdr:colOff>
                    <xdr:row>55</xdr:row>
                    <xdr:rowOff>177800</xdr:rowOff>
                  </from>
                  <to>
                    <xdr:col>20</xdr:col>
                    <xdr:colOff>406400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177800</xdr:colOff>
                    <xdr:row>56</xdr:row>
                    <xdr:rowOff>139700</xdr:rowOff>
                  </from>
                  <to>
                    <xdr:col>20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177800</xdr:colOff>
                    <xdr:row>57</xdr:row>
                    <xdr:rowOff>177800</xdr:rowOff>
                  </from>
                  <to>
                    <xdr:col>20</xdr:col>
                    <xdr:colOff>406400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177800</xdr:colOff>
                    <xdr:row>58</xdr:row>
                    <xdr:rowOff>139700</xdr:rowOff>
                  </from>
                  <to>
                    <xdr:col>20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177800</xdr:colOff>
                    <xdr:row>59</xdr:row>
                    <xdr:rowOff>177800</xdr:rowOff>
                  </from>
                  <to>
                    <xdr:col>20</xdr:col>
                    <xdr:colOff>406400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177800</xdr:colOff>
                    <xdr:row>60</xdr:row>
                    <xdr:rowOff>139700</xdr:rowOff>
                  </from>
                  <to>
                    <xdr:col>20</xdr:col>
                    <xdr:colOff>482600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177800</xdr:colOff>
                    <xdr:row>61</xdr:row>
                    <xdr:rowOff>177800</xdr:rowOff>
                  </from>
                  <to>
                    <xdr:col>20</xdr:col>
                    <xdr:colOff>406400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baseColWidth="10" defaultColWidth="8.83203125" defaultRowHeight="15" x14ac:dyDescent="0.2"/>
  <cols>
    <col min="1" max="1" width="84" customWidth="1"/>
    <col min="3" max="3" width="19.5" customWidth="1"/>
    <col min="4" max="4" width="84.5" customWidth="1"/>
  </cols>
  <sheetData>
    <row r="1" spans="1:4" ht="19" x14ac:dyDescent="0.25">
      <c r="A1" s="7" t="s">
        <v>9</v>
      </c>
      <c r="C1" t="s">
        <v>70</v>
      </c>
      <c r="D1" t="s">
        <v>256</v>
      </c>
    </row>
    <row r="2" spans="1:4" ht="19" x14ac:dyDescent="0.25">
      <c r="A2" s="5" t="s">
        <v>5</v>
      </c>
      <c r="C2" s="1" t="s">
        <v>14</v>
      </c>
      <c r="D2" t="s">
        <v>257</v>
      </c>
    </row>
    <row r="3" spans="1:4" ht="19" x14ac:dyDescent="0.25">
      <c r="A3" s="6" t="s">
        <v>16</v>
      </c>
      <c r="C3" s="1" t="s">
        <v>15</v>
      </c>
      <c r="D3" t="s">
        <v>259</v>
      </c>
    </row>
    <row r="4" spans="1:4" ht="19" x14ac:dyDescent="0.25">
      <c r="A4" s="5" t="s">
        <v>4</v>
      </c>
      <c r="C4" s="1"/>
      <c r="D4" t="s">
        <v>258</v>
      </c>
    </row>
    <row r="5" spans="1:4" x14ac:dyDescent="0.2">
      <c r="A5" s="6" t="s">
        <v>17</v>
      </c>
    </row>
    <row r="6" spans="1:4" x14ac:dyDescent="0.2">
      <c r="A6" s="5" t="s">
        <v>5</v>
      </c>
    </row>
    <row r="7" spans="1:4" x14ac:dyDescent="0.2">
      <c r="A7" s="6" t="s">
        <v>6</v>
      </c>
    </row>
    <row r="8" spans="1:4" x14ac:dyDescent="0.2">
      <c r="A8" s="5" t="s">
        <v>18</v>
      </c>
    </row>
    <row r="9" spans="1:4" x14ac:dyDescent="0.2">
      <c r="A9" s="6" t="s">
        <v>7</v>
      </c>
    </row>
    <row r="10" spans="1:4" x14ac:dyDescent="0.2">
      <c r="A10" s="5" t="s">
        <v>69</v>
      </c>
    </row>
    <row r="11" spans="1:4" x14ac:dyDescent="0.2">
      <c r="A11" s="6" t="s">
        <v>19</v>
      </c>
    </row>
    <row r="12" spans="1:4" x14ac:dyDescent="0.2">
      <c r="A12" s="5" t="s">
        <v>3</v>
      </c>
    </row>
    <row r="13" spans="1:4" x14ac:dyDescent="0.2">
      <c r="A13" s="6" t="s">
        <v>8</v>
      </c>
    </row>
    <row r="14" spans="1:4" x14ac:dyDescent="0.2">
      <c r="A14" s="5" t="s">
        <v>319</v>
      </c>
    </row>
    <row r="15" spans="1:4" x14ac:dyDescent="0.2">
      <c r="A15" s="6" t="s">
        <v>10</v>
      </c>
    </row>
    <row r="16" spans="1:4" x14ac:dyDescent="0.2">
      <c r="A16" s="5" t="s">
        <v>11</v>
      </c>
    </row>
    <row r="17" spans="1:1" x14ac:dyDescent="0.2">
      <c r="A17" s="6" t="s">
        <v>2</v>
      </c>
    </row>
    <row r="18" spans="1:1" x14ac:dyDescent="0.2">
      <c r="A18" s="48" t="s">
        <v>300</v>
      </c>
    </row>
    <row r="19" spans="1:1" x14ac:dyDescent="0.2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3" width="16.5" customWidth="1"/>
    <col min="4" max="4" width="18.6640625" customWidth="1"/>
    <col min="5" max="5" width="15.5" customWidth="1"/>
    <col min="6" max="6" width="15.83203125" customWidth="1"/>
    <col min="7" max="7" width="11.5" customWidth="1"/>
    <col min="8" max="8" width="34.5" customWidth="1"/>
    <col min="9" max="9" width="80.5" customWidth="1"/>
    <col min="10" max="10" width="13.83203125" bestFit="1" customWidth="1"/>
    <col min="11" max="11" width="22.1640625" customWidth="1"/>
    <col min="12" max="12" width="13.1640625" customWidth="1"/>
    <col min="13" max="13" width="21" customWidth="1"/>
    <col min="14" max="14" width="14.6640625" customWidth="1"/>
    <col min="15" max="15" width="18.1640625" customWidth="1"/>
    <col min="16" max="16" width="16.5" customWidth="1"/>
    <col min="17" max="17" width="22" customWidth="1"/>
    <col min="18" max="18" width="12.33203125" customWidth="1"/>
    <col min="19" max="19" width="15.33203125" customWidth="1"/>
    <col min="20" max="20" width="11.5" customWidth="1"/>
    <col min="21" max="21" width="13.83203125" customWidth="1"/>
    <col min="22" max="23" width="11.33203125" customWidth="1"/>
    <col min="24" max="24" width="11.6640625" customWidth="1"/>
    <col min="25" max="25" width="12.33203125" hidden="1" customWidth="1"/>
    <col min="26" max="26" width="12.1640625" hidden="1" customWidth="1"/>
    <col min="27" max="27" width="14.6640625" customWidth="1"/>
    <col min="28" max="45" width="0" hidden="1" customWidth="1"/>
    <col min="46" max="46" width="16.5" hidden="1" customWidth="1"/>
    <col min="47" max="47" width="15.83203125" hidden="1" customWidth="1"/>
    <col min="48" max="48" width="20.6640625" hidden="1" customWidth="1"/>
    <col min="49" max="50" width="0" hidden="1" customWidth="1"/>
    <col min="51" max="51" width="13.6640625" customWidth="1"/>
    <col min="52" max="52" width="15.6640625" customWidth="1"/>
    <col min="53" max="53" width="28.6640625" customWidth="1"/>
    <col min="54" max="54" width="12" customWidth="1"/>
    <col min="55" max="55" width="11.5" customWidth="1"/>
    <col min="57" max="57" width="12.6640625" customWidth="1"/>
    <col min="58" max="58" width="25.33203125" customWidth="1"/>
    <col min="59" max="59" width="56.33203125" customWidth="1"/>
    <col min="60" max="60" width="48.5" customWidth="1"/>
    <col min="61" max="61" width="50" customWidth="1"/>
    <col min="62" max="62" width="21" customWidth="1"/>
    <col min="63" max="63" width="15.33203125" customWidth="1"/>
    <col min="64" max="64" width="16.1640625" customWidth="1"/>
    <col min="65" max="65" width="19.1640625" customWidth="1"/>
    <col min="66" max="66" width="14.5" customWidth="1"/>
    <col min="67" max="67" width="14.83203125" customWidth="1"/>
    <col min="69" max="69" width="14" customWidth="1"/>
  </cols>
  <sheetData>
    <row r="1" spans="1:70" s="45" customFormat="1" ht="59.25" customHeight="1" x14ac:dyDescent="0.15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Broadband Connectivity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Roberta MacLean</cp:lastModifiedBy>
  <cp:lastPrinted>2019-02-01T17:42:17Z</cp:lastPrinted>
  <dcterms:created xsi:type="dcterms:W3CDTF">2018-10-26T13:42:33Z</dcterms:created>
  <dcterms:modified xsi:type="dcterms:W3CDTF">2025-06-20T14:43:31Z</dcterms:modified>
</cp:coreProperties>
</file>